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mc:AlternateContent xmlns:mc="http://schemas.openxmlformats.org/markup-compatibility/2006">
    <mc:Choice Requires="x15">
      <x15ac:absPath xmlns:x15ac="http://schemas.microsoft.com/office/spreadsheetml/2010/11/ac" url="C:\Users\aross15\Downloads\"/>
    </mc:Choice>
  </mc:AlternateContent>
  <xr:revisionPtr revIDLastSave="0" documentId="13_ncr:1_{058CCC3B-90D6-44E6-AC76-817F12B1A73F}" xr6:coauthVersionLast="36" xr6:coauthVersionMax="36" xr10:uidLastSave="{00000000-0000-0000-0000-000000000000}"/>
  <bookViews>
    <workbookView xWindow="0" yWindow="0" windowWidth="23040" windowHeight="9060" tabRatio="727" xr2:uid="{00000000-000D-0000-FFFF-FFFF00000000}"/>
  </bookViews>
  <sheets>
    <sheet name="Pledge" sheetId="34" r:id="rId1"/>
    <sheet name="ExcelTips" sheetId="35" r:id="rId2"/>
    <sheet name="Furniture" sheetId="31" r:id="rId3"/>
    <sheet name="Unit_Intro" sheetId="23" r:id="rId4"/>
    <sheet name="FurnitureRecap" sheetId="24" r:id="rId5"/>
    <sheet name="Solver_AddIn" sheetId="20" r:id="rId6"/>
    <sheet name="housing" sheetId="1" r:id="rId7"/>
    <sheet name="housingFormulas" sheetId="32" r:id="rId8"/>
    <sheet name="sumproduct_notes" sheetId="19" r:id="rId9"/>
    <sheet name="mosquito" sheetId="2" r:id="rId10"/>
    <sheet name="ModelingCycle" sheetId="36" r:id="rId11"/>
    <sheet name="investment" sheetId="3" r:id="rId12"/>
    <sheet name="investment2" sheetId="33" r:id="rId13"/>
    <sheet name="FourPeople" sheetId="4" r:id="rId14"/>
    <sheet name="scheduling1" sheetId="5" r:id="rId15"/>
    <sheet name="scheduling2" sheetId="6" r:id="rId16"/>
    <sheet name="mosquito2" sheetId="21" r:id="rId17"/>
    <sheet name="blankgraphs" sheetId="8" r:id="rId18"/>
    <sheet name="FundamentalTheorem" sheetId="9" r:id="rId19"/>
    <sheet name="housing_2" sheetId="10" r:id="rId20"/>
    <sheet name="housing_3" sheetId="26" r:id="rId21"/>
    <sheet name="mosquito_2" sheetId="12" r:id="rId22"/>
    <sheet name="collegediet" sheetId="13" r:id="rId23"/>
    <sheet name="housing_4" sheetId="18" r:id="rId24"/>
    <sheet name="Summary" sheetId="15" r:id="rId25"/>
    <sheet name="VariousDiagrams" sheetId="22" r:id="rId26"/>
    <sheet name="PickSoftware0" sheetId="27" r:id="rId27"/>
    <sheet name="PickSoftware1" sheetId="28" r:id="rId28"/>
    <sheet name="PickSoftware2" sheetId="29" r:id="rId29"/>
    <sheet name="PickSoftware3" sheetId="30" r:id="rId30"/>
    <sheet name="MinCostNetworkFlow" sheetId="39" r:id="rId31"/>
    <sheet name="Airport" sheetId="38" r:id="rId32"/>
    <sheet name="shotspotter" sheetId="37" r:id="rId33"/>
    <sheet name="CarManufacturing" sheetId="40" r:id="rId34"/>
    <sheet name="ElectricPower" sheetId="41" r:id="rId35"/>
    <sheet name="Ignore_pricing_production" sheetId="7" r:id="rId36"/>
  </sheets>
  <definedNames>
    <definedName name="solver_adj" localSheetId="22" hidden="1">collegediet!$D$12:$E$12</definedName>
    <definedName name="solver_adj" localSheetId="19" hidden="1">housing_2!$D$18:$E$18</definedName>
    <definedName name="solver_adj" localSheetId="20" hidden="1">housing_3!$D$18:$E$18</definedName>
    <definedName name="solver_adj" localSheetId="23" hidden="1">housing_4!$D$18:$E$18</definedName>
    <definedName name="solver_adj" localSheetId="7" hidden="1">housingFormulas!$D$17:$E$17</definedName>
    <definedName name="solver_adj" localSheetId="12" hidden="1">investment2!$E$8:$H$8</definedName>
    <definedName name="solver_adj" localSheetId="9" hidden="1">mosquito!$D$11:$E$11</definedName>
    <definedName name="solver_adj" localSheetId="21" hidden="1">mosquito_2!$D$12:$E$12</definedName>
    <definedName name="solver_adj" localSheetId="16" hidden="1">mosquito2!$D$11:$E$11</definedName>
    <definedName name="solver_cvg" localSheetId="22" hidden="1">0.0001</definedName>
    <definedName name="solver_cvg" localSheetId="13" hidden="1">0.0001</definedName>
    <definedName name="solver_cvg" localSheetId="6" hidden="1">0.0001</definedName>
    <definedName name="solver_cvg" localSheetId="19" hidden="1">0.0001</definedName>
    <definedName name="solver_cvg" localSheetId="20" hidden="1">0.0001</definedName>
    <definedName name="solver_cvg" localSheetId="23" hidden="1">0.0001</definedName>
    <definedName name="solver_cvg" localSheetId="7" hidden="1">0.0001</definedName>
    <definedName name="solver_cvg" localSheetId="11" hidden="1">0.0001</definedName>
    <definedName name="solver_cvg" localSheetId="12" hidden="1">0.0001</definedName>
    <definedName name="solver_cvg" localSheetId="9" hidden="1">0.0001</definedName>
    <definedName name="solver_cvg" localSheetId="16" hidden="1">0.0001</definedName>
    <definedName name="solver_drv" localSheetId="22" hidden="1">1</definedName>
    <definedName name="solver_drv" localSheetId="13" hidden="1">2</definedName>
    <definedName name="solver_drv" localSheetId="6" hidden="1">1</definedName>
    <definedName name="solver_drv" localSheetId="19" hidden="1">1</definedName>
    <definedName name="solver_drv" localSheetId="20" hidden="1">1</definedName>
    <definedName name="solver_drv" localSheetId="23" hidden="1">1</definedName>
    <definedName name="solver_drv" localSheetId="7" hidden="1">1</definedName>
    <definedName name="solver_drv" localSheetId="11" hidden="1">1</definedName>
    <definedName name="solver_drv" localSheetId="12" hidden="1">1</definedName>
    <definedName name="solver_drv" localSheetId="9" hidden="1">1</definedName>
    <definedName name="solver_drv" localSheetId="16" hidden="1">1</definedName>
    <definedName name="solver_eng" localSheetId="17" hidden="1">1</definedName>
    <definedName name="solver_eng" localSheetId="22" hidden="1">2</definedName>
    <definedName name="solver_eng" localSheetId="13" hidden="1">2</definedName>
    <definedName name="solver_eng" localSheetId="6" hidden="1">2</definedName>
    <definedName name="solver_eng" localSheetId="19" hidden="1">2</definedName>
    <definedName name="solver_eng" localSheetId="20" hidden="1">2</definedName>
    <definedName name="solver_eng" localSheetId="23" hidden="1">2</definedName>
    <definedName name="solver_eng" localSheetId="7" hidden="1">2</definedName>
    <definedName name="solver_eng" localSheetId="11" hidden="1">2</definedName>
    <definedName name="solver_eng" localSheetId="12" hidden="1">2</definedName>
    <definedName name="solver_eng" localSheetId="9" hidden="1">2</definedName>
    <definedName name="solver_eng" localSheetId="21" hidden="1">2</definedName>
    <definedName name="solver_eng" localSheetId="16" hidden="1">2</definedName>
    <definedName name="solver_eng" localSheetId="5" hidden="1">1</definedName>
    <definedName name="solver_est" localSheetId="22" hidden="1">1</definedName>
    <definedName name="solver_est" localSheetId="13" hidden="1">1</definedName>
    <definedName name="solver_est" localSheetId="6" hidden="1">1</definedName>
    <definedName name="solver_est" localSheetId="19" hidden="1">1</definedName>
    <definedName name="solver_est" localSheetId="20" hidden="1">1</definedName>
    <definedName name="solver_est" localSheetId="23" hidden="1">1</definedName>
    <definedName name="solver_est" localSheetId="7" hidden="1">1</definedName>
    <definedName name="solver_est" localSheetId="11" hidden="1">1</definedName>
    <definedName name="solver_est" localSheetId="12" hidden="1">1</definedName>
    <definedName name="solver_est" localSheetId="9" hidden="1">1</definedName>
    <definedName name="solver_est" localSheetId="16" hidden="1">1</definedName>
    <definedName name="solver_itr" localSheetId="22" hidden="1">2147483647</definedName>
    <definedName name="solver_itr" localSheetId="13" hidden="1">2147483647</definedName>
    <definedName name="solver_itr" localSheetId="6" hidden="1">2147483647</definedName>
    <definedName name="solver_itr" localSheetId="19" hidden="1">2147483647</definedName>
    <definedName name="solver_itr" localSheetId="20" hidden="1">2147483647</definedName>
    <definedName name="solver_itr" localSheetId="23" hidden="1">2147483647</definedName>
    <definedName name="solver_itr" localSheetId="7" hidden="1">2147483647</definedName>
    <definedName name="solver_itr" localSheetId="11" hidden="1">2147483647</definedName>
    <definedName name="solver_itr" localSheetId="12" hidden="1">2147483647</definedName>
    <definedName name="solver_itr" localSheetId="9" hidden="1">2147483647</definedName>
    <definedName name="solver_itr" localSheetId="16" hidden="1">2147483647</definedName>
    <definedName name="solver_lhs1" localSheetId="22" hidden="1">collegediet!$F$18:$F$19</definedName>
    <definedName name="solver_lhs1" localSheetId="13" hidden="1">FourPeople!$C$20:$F$20</definedName>
    <definedName name="solver_lhs1" localSheetId="6" hidden="1">housing!$F$28:$F$30</definedName>
    <definedName name="solver_lhs1" localSheetId="19" hidden="1">housing_2!$F$29:$F$31</definedName>
    <definedName name="solver_lhs1" localSheetId="20" hidden="1">housing_3!$F$29:$F$30</definedName>
    <definedName name="solver_lhs1" localSheetId="23" hidden="1">housing_4!$F$29:$F$31</definedName>
    <definedName name="solver_lhs1" localSheetId="7" hidden="1">housingFormulas!$F$28:$F$30</definedName>
    <definedName name="solver_lhs1" localSheetId="11" hidden="1">investment!$I$14</definedName>
    <definedName name="solver_lhs1" localSheetId="12" hidden="1">investment2!$E$8:$H$8</definedName>
    <definedName name="solver_lhs1" localSheetId="9" hidden="1">mosquito!$F$17:$F$19</definedName>
    <definedName name="solver_lhs1" localSheetId="21" hidden="1">mosquito_2!$F$18:$F$19</definedName>
    <definedName name="solver_lhs1" localSheetId="16" hidden="1">mosquito2!$F$17:$F$19</definedName>
    <definedName name="solver_lhs2" localSheetId="13" hidden="1">FourPeople!$G$16:$G$19</definedName>
    <definedName name="solver_lhs2" localSheetId="20" hidden="1">housing_3!$F$31</definedName>
    <definedName name="solver_lhs2" localSheetId="11" hidden="1">investment!$I$14</definedName>
    <definedName name="solver_lhs2" localSheetId="12" hidden="1">investment2!$E$8:$H$8</definedName>
    <definedName name="solver_lhs2" localSheetId="21" hidden="1">mosquito_2!$F$20</definedName>
    <definedName name="solver_lhs3" localSheetId="13" hidden="1">FourPeople!$G$16:$G$19</definedName>
    <definedName name="solver_lhs3" localSheetId="11" hidden="1">investment!$I$14</definedName>
    <definedName name="solver_lhs3" localSheetId="12" hidden="1">investment2!$I$14</definedName>
    <definedName name="solver_mip" localSheetId="22" hidden="1">2147483647</definedName>
    <definedName name="solver_mip" localSheetId="13" hidden="1">2147483647</definedName>
    <definedName name="solver_mip" localSheetId="6" hidden="1">2147483647</definedName>
    <definedName name="solver_mip" localSheetId="19" hidden="1">2147483647</definedName>
    <definedName name="solver_mip" localSheetId="20" hidden="1">2147483647</definedName>
    <definedName name="solver_mip" localSheetId="23" hidden="1">2147483647</definedName>
    <definedName name="solver_mip" localSheetId="7" hidden="1">2147483647</definedName>
    <definedName name="solver_mip" localSheetId="11" hidden="1">2147483647</definedName>
    <definedName name="solver_mip" localSheetId="12" hidden="1">2147483647</definedName>
    <definedName name="solver_mip" localSheetId="9" hidden="1">2147483647</definedName>
    <definedName name="solver_mip" localSheetId="16" hidden="1">2147483647</definedName>
    <definedName name="solver_mni" localSheetId="22" hidden="1">30</definedName>
    <definedName name="solver_mni" localSheetId="13" hidden="1">30</definedName>
    <definedName name="solver_mni" localSheetId="6" hidden="1">30</definedName>
    <definedName name="solver_mni" localSheetId="19" hidden="1">30</definedName>
    <definedName name="solver_mni" localSheetId="20" hidden="1">30</definedName>
    <definedName name="solver_mni" localSheetId="23" hidden="1">30</definedName>
    <definedName name="solver_mni" localSheetId="7" hidden="1">30</definedName>
    <definedName name="solver_mni" localSheetId="11" hidden="1">30</definedName>
    <definedName name="solver_mni" localSheetId="12" hidden="1">30</definedName>
    <definedName name="solver_mni" localSheetId="9" hidden="1">30</definedName>
    <definedName name="solver_mni" localSheetId="16" hidden="1">30</definedName>
    <definedName name="solver_mrt" localSheetId="22" hidden="1">0.075</definedName>
    <definedName name="solver_mrt" localSheetId="13" hidden="1">0.075</definedName>
    <definedName name="solver_mrt" localSheetId="6" hidden="1">0.075</definedName>
    <definedName name="solver_mrt" localSheetId="19" hidden="1">0.075</definedName>
    <definedName name="solver_mrt" localSheetId="20" hidden="1">0.075</definedName>
    <definedName name="solver_mrt" localSheetId="23" hidden="1">0.075</definedName>
    <definedName name="solver_mrt" localSheetId="7" hidden="1">0.075</definedName>
    <definedName name="solver_mrt" localSheetId="11" hidden="1">0.075</definedName>
    <definedName name="solver_mrt" localSheetId="12" hidden="1">0.075</definedName>
    <definedName name="solver_mrt" localSheetId="9" hidden="1">0.075</definedName>
    <definedName name="solver_mrt" localSheetId="16" hidden="1">0.075</definedName>
    <definedName name="solver_msl" localSheetId="22" hidden="1">2</definedName>
    <definedName name="solver_msl" localSheetId="13" hidden="1">2</definedName>
    <definedName name="solver_msl" localSheetId="6" hidden="1">2</definedName>
    <definedName name="solver_msl" localSheetId="19" hidden="1">2</definedName>
    <definedName name="solver_msl" localSheetId="20" hidden="1">2</definedName>
    <definedName name="solver_msl" localSheetId="23" hidden="1">2</definedName>
    <definedName name="solver_msl" localSheetId="7" hidden="1">2</definedName>
    <definedName name="solver_msl" localSheetId="11" hidden="1">2</definedName>
    <definedName name="solver_msl" localSheetId="12" hidden="1">2</definedName>
    <definedName name="solver_msl" localSheetId="9" hidden="1">2</definedName>
    <definedName name="solver_msl" localSheetId="16" hidden="1">2</definedName>
    <definedName name="solver_neg" localSheetId="17" hidden="1">1</definedName>
    <definedName name="solver_neg" localSheetId="22" hidden="1">1</definedName>
    <definedName name="solver_neg" localSheetId="13" hidden="1">1</definedName>
    <definedName name="solver_neg" localSheetId="6" hidden="1">1</definedName>
    <definedName name="solver_neg" localSheetId="19" hidden="1">1</definedName>
    <definedName name="solver_neg" localSheetId="20" hidden="1">1</definedName>
    <definedName name="solver_neg" localSheetId="23" hidden="1">1</definedName>
    <definedName name="solver_neg" localSheetId="7" hidden="1">1</definedName>
    <definedName name="solver_neg" localSheetId="11" hidden="1">1</definedName>
    <definedName name="solver_neg" localSheetId="12" hidden="1">1</definedName>
    <definedName name="solver_neg" localSheetId="9" hidden="1">1</definedName>
    <definedName name="solver_neg" localSheetId="21" hidden="1">1</definedName>
    <definedName name="solver_neg" localSheetId="16" hidden="1">1</definedName>
    <definedName name="solver_neg" localSheetId="5" hidden="1">1</definedName>
    <definedName name="solver_nod" localSheetId="22" hidden="1">2147483647</definedName>
    <definedName name="solver_nod" localSheetId="13" hidden="1">2147483647</definedName>
    <definedName name="solver_nod" localSheetId="6" hidden="1">2147483647</definedName>
    <definedName name="solver_nod" localSheetId="19" hidden="1">2147483647</definedName>
    <definedName name="solver_nod" localSheetId="20" hidden="1">2147483647</definedName>
    <definedName name="solver_nod" localSheetId="23" hidden="1">2147483647</definedName>
    <definedName name="solver_nod" localSheetId="7" hidden="1">2147483647</definedName>
    <definedName name="solver_nod" localSheetId="11" hidden="1">2147483647</definedName>
    <definedName name="solver_nod" localSheetId="12" hidden="1">2147483647</definedName>
    <definedName name="solver_nod" localSheetId="9" hidden="1">2147483647</definedName>
    <definedName name="solver_nod" localSheetId="16" hidden="1">2147483647</definedName>
    <definedName name="solver_num" localSheetId="17" hidden="1">0</definedName>
    <definedName name="solver_num" localSheetId="22" hidden="1">1</definedName>
    <definedName name="solver_num" localSheetId="13" hidden="1">0</definedName>
    <definedName name="solver_num" localSheetId="6" hidden="1">0</definedName>
    <definedName name="solver_num" localSheetId="19" hidden="1">1</definedName>
    <definedName name="solver_num" localSheetId="20" hidden="1">2</definedName>
    <definedName name="solver_num" localSheetId="23" hidden="1">1</definedName>
    <definedName name="solver_num" localSheetId="7" hidden="1">1</definedName>
    <definedName name="solver_num" localSheetId="11" hidden="1">0</definedName>
    <definedName name="solver_num" localSheetId="12" hidden="1">3</definedName>
    <definedName name="solver_num" localSheetId="9" hidden="1">1</definedName>
    <definedName name="solver_num" localSheetId="21" hidden="1">2</definedName>
    <definedName name="solver_num" localSheetId="16" hidden="1">1</definedName>
    <definedName name="solver_num" localSheetId="5" hidden="1">0</definedName>
    <definedName name="solver_nwt" localSheetId="22" hidden="1">1</definedName>
    <definedName name="solver_nwt" localSheetId="13" hidden="1">1</definedName>
    <definedName name="solver_nwt" localSheetId="6" hidden="1">1</definedName>
    <definedName name="solver_nwt" localSheetId="19" hidden="1">1</definedName>
    <definedName name="solver_nwt" localSheetId="20" hidden="1">1</definedName>
    <definedName name="solver_nwt" localSheetId="23" hidden="1">1</definedName>
    <definedName name="solver_nwt" localSheetId="7" hidden="1">1</definedName>
    <definedName name="solver_nwt" localSheetId="11" hidden="1">1</definedName>
    <definedName name="solver_nwt" localSheetId="12" hidden="1">1</definedName>
    <definedName name="solver_nwt" localSheetId="9" hidden="1">1</definedName>
    <definedName name="solver_nwt" localSheetId="16" hidden="1">1</definedName>
    <definedName name="solver_opt" localSheetId="17" hidden="1">blankgraphs!$C$11</definedName>
    <definedName name="solver_opt" localSheetId="22" hidden="1">collegediet!$F$15</definedName>
    <definedName name="solver_opt" localSheetId="19" hidden="1">housing_2!$F$26</definedName>
    <definedName name="solver_opt" localSheetId="20" hidden="1">housing_3!$F$26</definedName>
    <definedName name="solver_opt" localSheetId="23" hidden="1">housing_4!$F$26</definedName>
    <definedName name="solver_opt" localSheetId="7" hidden="1">housingFormulas!$F$25</definedName>
    <definedName name="solver_opt" localSheetId="12" hidden="1">investment2!$I$11</definedName>
    <definedName name="solver_opt" localSheetId="9" hidden="1">mosquito!$F$14</definedName>
    <definedName name="solver_opt" localSheetId="21" hidden="1">mosquito_2!$F$15</definedName>
    <definedName name="solver_opt" localSheetId="16" hidden="1">mosquito2!$F$14</definedName>
    <definedName name="solver_opt" localSheetId="5" hidden="1">Solver_AddIn!$A$12</definedName>
    <definedName name="solver_pre" localSheetId="22" hidden="1">0.000001</definedName>
    <definedName name="solver_pre" localSheetId="13" hidden="1">0.000001</definedName>
    <definedName name="solver_pre" localSheetId="6" hidden="1">0.000001</definedName>
    <definedName name="solver_pre" localSheetId="19" hidden="1">0.000001</definedName>
    <definedName name="solver_pre" localSheetId="20" hidden="1">0.000001</definedName>
    <definedName name="solver_pre" localSheetId="23" hidden="1">0.000001</definedName>
    <definedName name="solver_pre" localSheetId="7" hidden="1">0.000001</definedName>
    <definedName name="solver_pre" localSheetId="11" hidden="1">0.000001</definedName>
    <definedName name="solver_pre" localSheetId="12" hidden="1">0.000001</definedName>
    <definedName name="solver_pre" localSheetId="9" hidden="1">0.000001</definedName>
    <definedName name="solver_pre" localSheetId="16" hidden="1">0.000001</definedName>
    <definedName name="solver_rbv" localSheetId="22" hidden="1">1</definedName>
    <definedName name="solver_rbv" localSheetId="13" hidden="1">2</definedName>
    <definedName name="solver_rbv" localSheetId="6" hidden="1">1</definedName>
    <definedName name="solver_rbv" localSheetId="19" hidden="1">1</definedName>
    <definedName name="solver_rbv" localSheetId="20" hidden="1">1</definedName>
    <definedName name="solver_rbv" localSheetId="23" hidden="1">1</definedName>
    <definedName name="solver_rbv" localSheetId="7" hidden="1">1</definedName>
    <definedName name="solver_rbv" localSheetId="11" hidden="1">1</definedName>
    <definedName name="solver_rbv" localSheetId="12" hidden="1">1</definedName>
    <definedName name="solver_rbv" localSheetId="9" hidden="1">1</definedName>
    <definedName name="solver_rbv" localSheetId="16" hidden="1">1</definedName>
    <definedName name="solver_rel1" localSheetId="22" hidden="1">3</definedName>
    <definedName name="solver_rel1" localSheetId="13" hidden="1">2</definedName>
    <definedName name="solver_rel1" localSheetId="6" hidden="1">1</definedName>
    <definedName name="solver_rel1" localSheetId="19" hidden="1">1</definedName>
    <definedName name="solver_rel1" localSheetId="20" hidden="1">1</definedName>
    <definedName name="solver_rel1" localSheetId="23" hidden="1">1</definedName>
    <definedName name="solver_rel1" localSheetId="7" hidden="1">1</definedName>
    <definedName name="solver_rel1" localSheetId="11" hidden="1">1</definedName>
    <definedName name="solver_rel1" localSheetId="12" hidden="1">1</definedName>
    <definedName name="solver_rel1" localSheetId="9" hidden="1">1</definedName>
    <definedName name="solver_rel1" localSheetId="21" hidden="1">1</definedName>
    <definedName name="solver_rel1" localSheetId="16" hidden="1">1</definedName>
    <definedName name="solver_rel2" localSheetId="13" hidden="1">2</definedName>
    <definedName name="solver_rel2" localSheetId="20" hidden="1">3</definedName>
    <definedName name="solver_rel2" localSheetId="11" hidden="1">1</definedName>
    <definedName name="solver_rel2" localSheetId="12" hidden="1">5</definedName>
    <definedName name="solver_rel2" localSheetId="21" hidden="1">3</definedName>
    <definedName name="solver_rel3" localSheetId="13" hidden="1">2</definedName>
    <definedName name="solver_rel3" localSheetId="11" hidden="1">1</definedName>
    <definedName name="solver_rel3" localSheetId="12" hidden="1">1</definedName>
    <definedName name="solver_rhs1" localSheetId="22" hidden="1">collegediet!$H$18:$H$19</definedName>
    <definedName name="solver_rhs1" localSheetId="13" hidden="1">FourPeople!$C$22:$F$22</definedName>
    <definedName name="solver_rhs1" localSheetId="6" hidden="1">housing!$H$28:$H$30</definedName>
    <definedName name="solver_rhs1" localSheetId="19" hidden="1">housing_2!$H$29:$H$31</definedName>
    <definedName name="solver_rhs1" localSheetId="20" hidden="1">housing_3!$H$29:$H$30</definedName>
    <definedName name="solver_rhs1" localSheetId="23" hidden="1">housing_4!$H$29:$H$31</definedName>
    <definedName name="solver_rhs1" localSheetId="7" hidden="1">housingFormulas!$H$28:$H$30</definedName>
    <definedName name="solver_rhs1" localSheetId="11" hidden="1">investment!$K$14</definedName>
    <definedName name="solver_rhs1" localSheetId="12" hidden="1">investment2!$E$9:$H$9</definedName>
    <definedName name="solver_rhs1" localSheetId="9" hidden="1">mosquito!$H$17:$H$19</definedName>
    <definedName name="solver_rhs1" localSheetId="21" hidden="1">mosquito_2!$H$18:$H$19</definedName>
    <definedName name="solver_rhs1" localSheetId="16" hidden="1">mosquito2!$H$17:$H$19</definedName>
    <definedName name="solver_rhs2" localSheetId="13" hidden="1">FourPeople!$I$16:$I$19</definedName>
    <definedName name="solver_rhs2" localSheetId="20" hidden="1">housing_3!$H$31</definedName>
    <definedName name="solver_rhs2" localSheetId="11" hidden="1">investment!$K$14</definedName>
    <definedName name="solver_rhs2" localSheetId="12" hidden="1">binary</definedName>
    <definedName name="solver_rhs2" localSheetId="21" hidden="1">mosquito_2!$H$20</definedName>
    <definedName name="solver_rhs3" localSheetId="13" hidden="1">FourPeople!$I$16:$I$19</definedName>
    <definedName name="solver_rhs3" localSheetId="11" hidden="1">investment!$K$14</definedName>
    <definedName name="solver_rhs3" localSheetId="12" hidden="1">investment2!$K$14</definedName>
    <definedName name="solver_rlx" localSheetId="22" hidden="1">2</definedName>
    <definedName name="solver_rlx" localSheetId="13" hidden="1">2</definedName>
    <definedName name="solver_rlx" localSheetId="6" hidden="1">2</definedName>
    <definedName name="solver_rlx" localSheetId="19" hidden="1">2</definedName>
    <definedName name="solver_rlx" localSheetId="20" hidden="1">2</definedName>
    <definedName name="solver_rlx" localSheetId="23" hidden="1">2</definedName>
    <definedName name="solver_rlx" localSheetId="7" hidden="1">2</definedName>
    <definedName name="solver_rlx" localSheetId="11" hidden="1">2</definedName>
    <definedName name="solver_rlx" localSheetId="12" hidden="1">2</definedName>
    <definedName name="solver_rlx" localSheetId="9" hidden="1">2</definedName>
    <definedName name="solver_rlx" localSheetId="16" hidden="1">2</definedName>
    <definedName name="solver_rsd" localSheetId="22" hidden="1">0</definedName>
    <definedName name="solver_rsd" localSheetId="13" hidden="1">0</definedName>
    <definedName name="solver_rsd" localSheetId="6" hidden="1">0</definedName>
    <definedName name="solver_rsd" localSheetId="19" hidden="1">0</definedName>
    <definedName name="solver_rsd" localSheetId="20" hidden="1">0</definedName>
    <definedName name="solver_rsd" localSheetId="23" hidden="1">0</definedName>
    <definedName name="solver_rsd" localSheetId="7" hidden="1">0</definedName>
    <definedName name="solver_rsd" localSheetId="11" hidden="1">0</definedName>
    <definedName name="solver_rsd" localSheetId="12" hidden="1">0</definedName>
    <definedName name="solver_rsd" localSheetId="9" hidden="1">0</definedName>
    <definedName name="solver_rsd" localSheetId="16" hidden="1">0</definedName>
    <definedName name="solver_scl" localSheetId="22" hidden="1">1</definedName>
    <definedName name="solver_scl" localSheetId="13" hidden="1">2</definedName>
    <definedName name="solver_scl" localSheetId="6" hidden="1">1</definedName>
    <definedName name="solver_scl" localSheetId="19" hidden="1">1</definedName>
    <definedName name="solver_scl" localSheetId="20" hidden="1">1</definedName>
    <definedName name="solver_scl" localSheetId="23" hidden="1">1</definedName>
    <definedName name="solver_scl" localSheetId="7" hidden="1">1</definedName>
    <definedName name="solver_scl" localSheetId="11" hidden="1">1</definedName>
    <definedName name="solver_scl" localSheetId="12" hidden="1">1</definedName>
    <definedName name="solver_scl" localSheetId="9" hidden="1">1</definedName>
    <definedName name="solver_scl" localSheetId="16" hidden="1">1</definedName>
    <definedName name="solver_sho" localSheetId="22" hidden="1">2</definedName>
    <definedName name="solver_sho" localSheetId="13" hidden="1">2</definedName>
    <definedName name="solver_sho" localSheetId="6" hidden="1">2</definedName>
    <definedName name="solver_sho" localSheetId="19" hidden="1">2</definedName>
    <definedName name="solver_sho" localSheetId="20" hidden="1">2</definedName>
    <definedName name="solver_sho" localSheetId="23" hidden="1">2</definedName>
    <definedName name="solver_sho" localSheetId="7" hidden="1">2</definedName>
    <definedName name="solver_sho" localSheetId="11" hidden="1">2</definedName>
    <definedName name="solver_sho" localSheetId="12" hidden="1">2</definedName>
    <definedName name="solver_sho" localSheetId="9" hidden="1">2</definedName>
    <definedName name="solver_sho" localSheetId="16" hidden="1">2</definedName>
    <definedName name="solver_ssz" localSheetId="22" hidden="1">100</definedName>
    <definedName name="solver_ssz" localSheetId="13" hidden="1">100</definedName>
    <definedName name="solver_ssz" localSheetId="6" hidden="1">100</definedName>
    <definedName name="solver_ssz" localSheetId="19" hidden="1">100</definedName>
    <definedName name="solver_ssz" localSheetId="20" hidden="1">100</definedName>
    <definedName name="solver_ssz" localSheetId="23" hidden="1">100</definedName>
    <definedName name="solver_ssz" localSheetId="7" hidden="1">100</definedName>
    <definedName name="solver_ssz" localSheetId="11" hidden="1">100</definedName>
    <definedName name="solver_ssz" localSheetId="12" hidden="1">100</definedName>
    <definedName name="solver_ssz" localSheetId="9" hidden="1">100</definedName>
    <definedName name="solver_ssz" localSheetId="16" hidden="1">100</definedName>
    <definedName name="solver_tim" localSheetId="22" hidden="1">2147483647</definedName>
    <definedName name="solver_tim" localSheetId="13" hidden="1">2147483647</definedName>
    <definedName name="solver_tim" localSheetId="6" hidden="1">2147483647</definedName>
    <definedName name="solver_tim" localSheetId="19" hidden="1">2147483647</definedName>
    <definedName name="solver_tim" localSheetId="20" hidden="1">2147483647</definedName>
    <definedName name="solver_tim" localSheetId="23" hidden="1">2147483647</definedName>
    <definedName name="solver_tim" localSheetId="7" hidden="1">2147483647</definedName>
    <definedName name="solver_tim" localSheetId="11" hidden="1">2147483647</definedName>
    <definedName name="solver_tim" localSheetId="12" hidden="1">2147483647</definedName>
    <definedName name="solver_tim" localSheetId="9" hidden="1">2147483647</definedName>
    <definedName name="solver_tim" localSheetId="16" hidden="1">2147483647</definedName>
    <definedName name="solver_tol" localSheetId="22" hidden="1">0.01</definedName>
    <definedName name="solver_tol" localSheetId="13" hidden="1">0.01</definedName>
    <definedName name="solver_tol" localSheetId="6" hidden="1">0.01</definedName>
    <definedName name="solver_tol" localSheetId="19" hidden="1">0.01</definedName>
    <definedName name="solver_tol" localSheetId="20" hidden="1">0.01</definedName>
    <definedName name="solver_tol" localSheetId="23" hidden="1">0.01</definedName>
    <definedName name="solver_tol" localSheetId="7" hidden="1">0.01</definedName>
    <definedName name="solver_tol" localSheetId="11" hidden="1">0.01</definedName>
    <definedName name="solver_tol" localSheetId="12" hidden="1">0.01</definedName>
    <definedName name="solver_tol" localSheetId="9" hidden="1">0.01</definedName>
    <definedName name="solver_tol" localSheetId="16" hidden="1">0.01</definedName>
    <definedName name="solver_typ" localSheetId="17" hidden="1">1</definedName>
    <definedName name="solver_typ" localSheetId="22" hidden="1">2</definedName>
    <definedName name="solver_typ" localSheetId="13" hidden="1">2</definedName>
    <definedName name="solver_typ" localSheetId="6" hidden="1">2</definedName>
    <definedName name="solver_typ" localSheetId="19" hidden="1">2</definedName>
    <definedName name="solver_typ" localSheetId="20" hidden="1">1</definedName>
    <definedName name="solver_typ" localSheetId="23" hidden="1">1</definedName>
    <definedName name="solver_typ" localSheetId="7" hidden="1">1</definedName>
    <definedName name="solver_typ" localSheetId="11" hidden="1">1</definedName>
    <definedName name="solver_typ" localSheetId="12" hidden="1">1</definedName>
    <definedName name="solver_typ" localSheetId="9" hidden="1">1</definedName>
    <definedName name="solver_typ" localSheetId="21" hidden="1">1</definedName>
    <definedName name="solver_typ" localSheetId="16" hidden="1">1</definedName>
    <definedName name="solver_typ" localSheetId="5" hidden="1">1</definedName>
    <definedName name="solver_val" localSheetId="17" hidden="1">0</definedName>
    <definedName name="solver_val" localSheetId="22" hidden="1">0</definedName>
    <definedName name="solver_val" localSheetId="13" hidden="1">0</definedName>
    <definedName name="solver_val" localSheetId="6" hidden="1">0</definedName>
    <definedName name="solver_val" localSheetId="19" hidden="1">0</definedName>
    <definedName name="solver_val" localSheetId="20" hidden="1">0</definedName>
    <definedName name="solver_val" localSheetId="23" hidden="1">0</definedName>
    <definedName name="solver_val" localSheetId="7" hidden="1">0</definedName>
    <definedName name="solver_val" localSheetId="11" hidden="1">0</definedName>
    <definedName name="solver_val" localSheetId="12" hidden="1">0</definedName>
    <definedName name="solver_val" localSheetId="9" hidden="1">0</definedName>
    <definedName name="solver_val" localSheetId="21" hidden="1">0</definedName>
    <definedName name="solver_val" localSheetId="16" hidden="1">0</definedName>
    <definedName name="solver_val" localSheetId="5" hidden="1">0</definedName>
    <definedName name="solver_ver" localSheetId="17" hidden="1">3</definedName>
    <definedName name="solver_ver" localSheetId="22" hidden="1">3</definedName>
    <definedName name="solver_ver" localSheetId="13" hidden="1">3</definedName>
    <definedName name="solver_ver" localSheetId="6" hidden="1">3</definedName>
    <definedName name="solver_ver" localSheetId="19" hidden="1">3</definedName>
    <definedName name="solver_ver" localSheetId="20" hidden="1">3</definedName>
    <definedName name="solver_ver" localSheetId="23" hidden="1">3</definedName>
    <definedName name="solver_ver" localSheetId="7" hidden="1">3</definedName>
    <definedName name="solver_ver" localSheetId="11" hidden="1">3</definedName>
    <definedName name="solver_ver" localSheetId="12" hidden="1">3</definedName>
    <definedName name="solver_ver" localSheetId="9" hidden="1">3</definedName>
    <definedName name="solver_ver" localSheetId="21" hidden="1">3</definedName>
    <definedName name="solver_ver" localSheetId="16" hidden="1">3</definedName>
    <definedName name="solver_ver" localSheetId="5" hidden="1">3</definedName>
  </definedNames>
  <calcPr calcId="191029"/>
</workbook>
</file>

<file path=xl/calcChain.xml><?xml version="1.0" encoding="utf-8"?>
<calcChain xmlns="http://schemas.openxmlformats.org/spreadsheetml/2006/main">
  <c r="F30" i="32" l="1"/>
  <c r="F29" i="32"/>
  <c r="F28" i="32"/>
  <c r="F25" i="32"/>
  <c r="F23" i="32"/>
  <c r="L20" i="18" l="1"/>
  <c r="L21" i="18"/>
  <c r="L22" i="18"/>
  <c r="L19" i="18"/>
  <c r="F20" i="12"/>
  <c r="F19" i="12"/>
  <c r="F18" i="12"/>
  <c r="F15" i="12"/>
  <c r="F35" i="28" l="1"/>
  <c r="F34" i="28"/>
  <c r="F33" i="28"/>
  <c r="F32" i="28"/>
  <c r="F31" i="28"/>
  <c r="F30" i="28"/>
  <c r="F29" i="28"/>
  <c r="F28" i="28"/>
  <c r="F27" i="28"/>
  <c r="F26" i="28"/>
  <c r="F25" i="28"/>
  <c r="F24" i="28"/>
  <c r="F23" i="28"/>
  <c r="F22" i="28"/>
  <c r="F21" i="28"/>
  <c r="F20" i="28"/>
  <c r="F19" i="28"/>
  <c r="F18" i="28"/>
  <c r="F17" i="28"/>
  <c r="F16" i="28"/>
  <c r="F15" i="28"/>
  <c r="F14" i="28"/>
  <c r="F13" i="28"/>
  <c r="F12" i="28"/>
  <c r="F11" i="28"/>
  <c r="F31" i="26" l="1"/>
  <c r="F30" i="26"/>
  <c r="F29" i="26"/>
  <c r="F26" i="26"/>
  <c r="F19" i="21" l="1"/>
  <c r="F18" i="21"/>
  <c r="F17" i="21"/>
  <c r="F14" i="21"/>
  <c r="G35" i="19" l="1"/>
  <c r="F32" i="19"/>
  <c r="F31" i="18" l="1"/>
  <c r="F30" i="18"/>
  <c r="F29" i="18"/>
  <c r="F26" i="18"/>
  <c r="F31" i="10"/>
  <c r="F30" i="10"/>
  <c r="F26" i="10"/>
  <c r="F29" i="10"/>
  <c r="G36" i="5"/>
  <c r="C14" i="5"/>
  <c r="O36" i="5" s="1"/>
  <c r="C13" i="5"/>
  <c r="N36" i="5" s="1"/>
  <c r="C12" i="5"/>
  <c r="M36" i="5" s="1"/>
  <c r="C11" i="5"/>
  <c r="L36" i="5" s="1"/>
  <c r="C10" i="5"/>
  <c r="K36" i="5" s="1"/>
  <c r="C9" i="5"/>
  <c r="J36" i="5" s="1"/>
  <c r="C8" i="5"/>
  <c r="I36" i="5" s="1"/>
  <c r="C7" i="5"/>
  <c r="H36" i="5" s="1"/>
  <c r="D15" i="13"/>
  <c r="F15" i="13" s="1"/>
  <c r="E15" i="13"/>
  <c r="F18" i="13"/>
  <c r="D19" i="13"/>
  <c r="F19" i="13" s="1"/>
  <c r="E19" i="13"/>
  <c r="C10" i="6"/>
  <c r="C11" i="6"/>
  <c r="C12" i="6"/>
  <c r="C13" i="6"/>
  <c r="C14" i="6"/>
  <c r="C15" i="6"/>
  <c r="C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aross15</author>
  </authors>
  <commentList>
    <comment ref="D26" authorId="0" shapeId="0" xr:uid="{00000000-0006-0000-0C00-000001000000}">
      <text>
        <r>
          <rPr>
            <b/>
            <sz val="9"/>
            <color indexed="81"/>
            <rFont val="Tahoma"/>
            <family val="2"/>
          </rPr>
          <t>aross15:</t>
        </r>
        <r>
          <rPr>
            <sz val="9"/>
            <color indexed="81"/>
            <rFont val="Tahoma"/>
            <family val="2"/>
          </rPr>
          <t xml:space="preserve">
This cell was 3 in the other problems we've solved, but in this problem I've deliberately changed it to 4.</t>
        </r>
      </text>
    </comment>
  </commentList>
</comments>
</file>

<file path=xl/sharedStrings.xml><?xml version="1.0" encoding="utf-8"?>
<sst xmlns="http://schemas.openxmlformats.org/spreadsheetml/2006/main" count="937" uniqueCount="534">
  <si>
    <t>Decision vars:</t>
  </si>
  <si>
    <t>Objective function:</t>
  </si>
  <si>
    <t>maximize</t>
  </si>
  <si>
    <t>s.t.</t>
  </si>
  <si>
    <t>Finishing labor</t>
  </si>
  <si>
    <t>&lt;=</t>
  </si>
  <si>
    <t>hours</t>
  </si>
  <si>
    <t>Carpentry labor</t>
  </si>
  <si>
    <t>units</t>
  </si>
  <si>
    <t>An Investment Problem</t>
  </si>
  <si>
    <t>A</t>
  </si>
  <si>
    <t>B</t>
  </si>
  <si>
    <t>C</t>
  </si>
  <si>
    <t>D</t>
  </si>
  <si>
    <t>variables:</t>
  </si>
  <si>
    <t>Person1</t>
  </si>
  <si>
    <t>Person2</t>
  </si>
  <si>
    <t>Person3</t>
  </si>
  <si>
    <t>Person4</t>
  </si>
  <si>
    <t>Shift-Scheduling Problem</t>
  </si>
  <si>
    <t>We're open 8am to midnight</t>
  </si>
  <si>
    <t>Needed staff:</t>
  </si>
  <si>
    <t>Pay for a shift that starts then:</t>
  </si>
  <si>
    <t>We're open 7 days a week</t>
  </si>
  <si>
    <t>from Winston, Chapter 3.5 example 7.</t>
  </si>
  <si>
    <t>Day</t>
  </si>
  <si>
    <t>Mon</t>
  </si>
  <si>
    <t>Tue</t>
  </si>
  <si>
    <t>Wed</t>
  </si>
  <si>
    <t>Thu</t>
  </si>
  <si>
    <t>Fri</t>
  </si>
  <si>
    <t>Sat</t>
  </si>
  <si>
    <t>Sun</t>
  </si>
  <si>
    <t>Pricing/Production decisions</t>
  </si>
  <si>
    <t>Car type:</t>
  </si>
  <si>
    <t>Demand intercept:</t>
  </si>
  <si>
    <t>Demand divisor</t>
  </si>
  <si>
    <t>labor</t>
  </si>
  <si>
    <t>steel</t>
  </si>
  <si>
    <t>two empty plots are given:</t>
  </si>
  <si>
    <t>the first for a rough draft,</t>
  </si>
  <si>
    <t>the second for a nicer version.</t>
  </si>
  <si>
    <t>all vars non-negative.</t>
  </si>
  <si>
    <t>x</t>
  </si>
  <si>
    <t>y</t>
  </si>
  <si>
    <t>The next set of sheets help us explore the Fundamental Theorem of LP.</t>
  </si>
  <si>
    <t>WHAT HAPPENS IF YOU MINIMIZE WHEN YOU SHOULD MAXIMIZE?</t>
  </si>
  <si>
    <t>Answer here:</t>
  </si>
  <si>
    <t>WHAT CAN HAPPEN IF YOU HAVE A SUPPLY CONTRACT?</t>
  </si>
  <si>
    <t>WHAT HAPPENS HERE?</t>
  </si>
  <si>
    <t>WHAT HAPPENS IF YOU MAXIMIZE WHEN YOU SHOULD MINIMIZE?</t>
  </si>
  <si>
    <t>Ramen and Mac&amp;Cheese</t>
  </si>
  <si>
    <t>Let M = # of Mac &amp; Cheese servings to eat in a day</t>
  </si>
  <si>
    <t>Let R = # of Ramen servings to eat in a day.</t>
  </si>
  <si>
    <t>First, minimize cost, just to make sure the LP works.</t>
  </si>
  <si>
    <t>Then, “accidently” maximize cost, and see what happens.</t>
  </si>
  <si>
    <t>M</t>
  </si>
  <si>
    <t>R</t>
  </si>
  <si>
    <t>minimize</t>
  </si>
  <si>
    <t>cost:</t>
  </si>
  <si>
    <t>Protein</t>
  </si>
  <si>
    <t>&gt;=</t>
  </si>
  <si>
    <t>grams of protein</t>
  </si>
  <si>
    <t>Fiber</t>
  </si>
  <si>
    <t>Wolfram Alpha version:</t>
  </si>
  <si>
    <t>minimize 0.33x + 0.08y subject to 10x+5y &gt;= 50, 1.33x + 2y &gt;= 100, x&gt;=0, y&gt;=0</t>
  </si>
  <si>
    <t>Now, try the following combinations (you can just type them into the decision variable spots).</t>
  </si>
  <si>
    <t>feasible?</t>
  </si>
  <si>
    <t>Obj. Func. Value</t>
  </si>
  <si>
    <t>optimal?</t>
  </si>
  <si>
    <t>The optimal solution of an LP is at a cornerpoint of the feasible region, except:</t>
  </si>
  <si>
    <t>from collegediet we learned: except …</t>
  </si>
  <si>
    <t>Housing Agency</t>
  </si>
  <si>
    <t>A housing agency makes two kinds of apartments, which we'll call A and B.</t>
  </si>
  <si>
    <t>Type A can hold 3 people, while type B can hold only 2.</t>
  </si>
  <si>
    <t>There's enough room in the building plans to build as many type B as we might want,</t>
  </si>
  <si>
    <t>but only enough room for 40 apartments of type A at most.</t>
  </si>
  <si>
    <t>We want to maximize the total # of people that can be housed.</t>
  </si>
  <si>
    <t>#people housed:</t>
  </si>
  <si>
    <t>TypeA</t>
  </si>
  <si>
    <t>TypeB</t>
  </si>
  <si>
    <t>Available Space</t>
  </si>
  <si>
    <t>apartments</t>
  </si>
  <si>
    <t>hundred-hours</t>
  </si>
  <si>
    <t>expected lives saved (thousands)</t>
  </si>
  <si>
    <t>(in millions of dollars)</t>
  </si>
  <si>
    <t>Problems like this are known as "knapsack" problems.</t>
  </si>
  <si>
    <t>Project Options:</t>
  </si>
  <si>
    <t>TimeA</t>
  </si>
  <si>
    <t>TimeB</t>
  </si>
  <si>
    <t>TimeC</t>
  </si>
  <si>
    <t>TimeD</t>
  </si>
  <si>
    <t>A small group has 4 volunteers to fill 4 time slots; they need one volunteer per slot.</t>
  </si>
  <si>
    <t>Each volunteer has rated their preference for each slot. 1=most preferred, 9=really don't want it.</t>
  </si>
  <si>
    <t>Charity Call Center Shift-Scheduling Problem</t>
  </si>
  <si>
    <t>Reformatted:</t>
  </si>
  <si>
    <t>Hour#</t>
  </si>
  <si>
    <t>Each shift runs 8 hours.</t>
  </si>
  <si>
    <t>Shift Start</t>
  </si>
  <si>
    <t>First, run Solver and maximize total # people that can be housed. Record the maximum possible profit here:</t>
  </si>
  <si>
    <t>from housing_4 we learned: except …</t>
  </si>
  <si>
    <t>Was the result of housing_2 at a corner point of the feasible region? Explain.</t>
  </si>
  <si>
    <t>Let's summarize here the results of these various experiments:</t>
  </si>
  <si>
    <t>(how are those two examples different?)</t>
  </si>
  <si>
    <t>An organization makes two kinds of mosquito nets.</t>
  </si>
  <si>
    <t>Type 1 uses 3 units of fabric, one hour of labor, and 3 units of insect repellent.</t>
  </si>
  <si>
    <t>Type 2 uses one unit of fabric, two hours of labor, and two units of insect repellent.</t>
  </si>
  <si>
    <t>Type 1 results in an average increase of 3 Quality-Adjusted Life Years (QALY), and type 2 gives 5 QALY on average.</t>
  </si>
  <si>
    <t>Each production session has 15 units of fabric available, 14 hours of labor, and 18 units of insect repellent.</t>
  </si>
  <si>
    <t>Mosquito Nets</t>
  </si>
  <si>
    <t>Type1 Amt</t>
  </si>
  <si>
    <t>Type2 Amt</t>
  </si>
  <si>
    <t>QALY</t>
  </si>
  <si>
    <t>Fabric</t>
  </si>
  <si>
    <t>Labor</t>
  </si>
  <si>
    <t>Repellent</t>
  </si>
  <si>
    <t>Try these various QALY amounts:</t>
  </si>
  <si>
    <t>Resulting total QALY</t>
  </si>
  <si>
    <t>Type1 QALY coef.</t>
  </si>
  <si>
    <t>Type2 QALY coef.</t>
  </si>
  <si>
    <t>Optimal Type 1 Amt</t>
  </si>
  <si>
    <t>Optimal Type 2 Amt</t>
  </si>
  <si>
    <t>from housing_3 and mosquito_2 we learned: except …</t>
  </si>
  <si>
    <t>Each production session has 15 units of fabric available, and 14 hours of labor.</t>
  </si>
  <si>
    <t>and 18 units of insect repellent.</t>
  </si>
  <si>
    <t>Each production session has 15 units of fabric available, 14 hours of labor,</t>
  </si>
  <si>
    <t>and type 2 gives 5 QALY on average.</t>
  </si>
  <si>
    <t>Type 1 results in an average increase of 3 Quality-Adjusted Life Years (QALY),</t>
  </si>
  <si>
    <t>maximize avg.QALY : 3 * T1 + 5 * T2</t>
  </si>
  <si>
    <t>Fabric:        3 T1 + 1 T2 &lt;= 15 units</t>
  </si>
  <si>
    <t>Labor:         1 T1 + 2 T2 &lt;= 14 hours</t>
  </si>
  <si>
    <t>Repellent:   3 T1 + 2 T2 &lt;= 18 units</t>
  </si>
  <si>
    <t>http://arxiv.org/abs/1501.04177</t>
  </si>
  <si>
    <t>Second International Nurse Rostering Competition</t>
  </si>
  <si>
    <t>This is related to the generic "Rostering" problem--deciding who will work which time slots. There are even competitions for rostering algorithms, like this:</t>
  </si>
  <si>
    <t>Notice that shift-scheduling is a different problem than rostering.</t>
  </si>
  <si>
    <t>In rostering, we decide _which_ person or people work at various times;</t>
  </si>
  <si>
    <t>in shift-scheduling we decide _how many_ but don't specify their identities.</t>
  </si>
  <si>
    <t>http://link.springer.com/article/10.1007/s10951-014-0405-x</t>
  </si>
  <si>
    <t>Integer programming for the generalized high school timetabling problem</t>
  </si>
  <si>
    <t>Simon Kristiansen, Matias Sørensen , Thomas R. Stidsen</t>
  </si>
  <si>
    <t>There are also "timetabling" problems. For example, see</t>
  </si>
  <si>
    <t>Type A requires two accounting-units of finishing labor and 1 accounting-unit of carpentry labor.</t>
  </si>
  <si>
    <t>Type B requires 1 accounting-unit of each kind of labor.</t>
  </si>
  <si>
    <t>Only 100 accounting-units of finishing labor are available each week.</t>
  </si>
  <si>
    <t>Only 80 accounting-units of carpentry labor are available each week.</t>
  </si>
  <si>
    <t>accounting-units</t>
  </si>
  <si>
    <t>An international aid society needs to decide which of these 4 available projects it should do.</t>
  </si>
  <si>
    <t>Each is an all-or-nothing decision; you can't partially invest in them, and you can't invest more than once in any of them.</t>
  </si>
  <si>
    <t>green/verde cells for decision Variables</t>
  </si>
  <si>
    <t>orange for Objective function</t>
  </si>
  <si>
    <t>lavender or</t>
  </si>
  <si>
    <t>lilac for</t>
  </si>
  <si>
    <t>Left hand side</t>
  </si>
  <si>
    <t>(LHS)</t>
  </si>
  <si>
    <t>rose for</t>
  </si>
  <si>
    <t>(RHS)</t>
  </si>
  <si>
    <t>Right hand side</t>
  </si>
  <si>
    <t>subject to (s.t.) the constraints:</t>
  </si>
  <si>
    <t>or try something similar at desmos.com</t>
  </si>
  <si>
    <t>green/Verde cells for decision Variables</t>
  </si>
  <si>
    <t>(hint: you can do a sumproduct in this Obj.Func.Value column to make it easier)</t>
  </si>
  <si>
    <t>For each, ask: is it feasible? What is the objective function value? Is it optimal? Is it a cornerpoint?</t>
  </si>
  <si>
    <t>cornerpoint?</t>
  </si>
  <si>
    <t>example solver settings (screenshot is deliberately shrunk so it's not confused with the real Solver window. Feel free to resize it to read it more easily if needed)</t>
  </si>
  <si>
    <t>Shift start time, as integer</t>
  </si>
  <si>
    <t>pct of daily need of Fiber</t>
  </si>
  <si>
    <t>Based on that "at least 21 units of repellent", change what's in the "FIXME" cells below, and run Solver.</t>
  </si>
  <si>
    <t>Here's a Python way to iteratively change a cost coefficient and re-solve, then record the results and make graphs:</t>
  </si>
  <si>
    <t>https://colab.research.google.com/drive/1suD86CBluepf19IC3yJawCKLjfSEoXA1</t>
  </si>
  <si>
    <t>We get these graphs:</t>
  </si>
  <si>
    <t>How does Variable 1 change (at optimality) as we change the Type 1 QALY coefficent?</t>
  </si>
  <si>
    <t>How does Variable 2 change (at optimality) as we change the Type 1 QALY coefficient?</t>
  </si>
  <si>
    <t>How does the overal objective function value (at optimality) change as we change the Type 1 QALY coefficient?</t>
  </si>
  <si>
    <t># https://docs.scipy.org/doc/scipy/reference/generated/scipy.optimize.linprog.html</t>
  </si>
  <si>
    <r>
      <t>objectivedirection = </t>
    </r>
    <r>
      <rPr>
        <sz val="11"/>
        <color rgb="FFA31515"/>
        <rFont val="Courier New"/>
        <family val="3"/>
      </rPr>
      <t>'maximize'</t>
    </r>
  </si>
  <si>
    <r>
      <t>c = np.array([</t>
    </r>
    <r>
      <rPr>
        <sz val="11"/>
        <color rgb="FF09885A"/>
        <rFont val="Courier New"/>
        <family val="3"/>
      </rPr>
      <t>3</t>
    </r>
    <r>
      <rPr>
        <sz val="11"/>
        <color rgb="FF000000"/>
        <rFont val="Courier New"/>
        <family val="3"/>
      </rPr>
      <t>, </t>
    </r>
    <r>
      <rPr>
        <sz val="11"/>
        <color rgb="FF09885A"/>
        <rFont val="Courier New"/>
        <family val="3"/>
      </rPr>
      <t>5</t>
    </r>
    <r>
      <rPr>
        <sz val="11"/>
        <color rgb="FF000000"/>
        <rFont val="Courier New"/>
        <family val="3"/>
      </rPr>
      <t>])</t>
    </r>
  </si>
  <si>
    <r>
      <t>A = [[</t>
    </r>
    <r>
      <rPr>
        <sz val="11"/>
        <color rgb="FF09885A"/>
        <rFont val="Courier New"/>
        <family val="3"/>
      </rPr>
      <t>3.0</t>
    </r>
    <r>
      <rPr>
        <sz val="11"/>
        <color rgb="FF000000"/>
        <rFont val="Courier New"/>
        <family val="3"/>
      </rPr>
      <t>,</t>
    </r>
    <r>
      <rPr>
        <sz val="11"/>
        <color rgb="FF09885A"/>
        <rFont val="Courier New"/>
        <family val="3"/>
      </rPr>
      <t>1</t>
    </r>
    <r>
      <rPr>
        <sz val="11"/>
        <color rgb="FF000000"/>
        <rFont val="Courier New"/>
        <family val="3"/>
      </rPr>
      <t>], [</t>
    </r>
    <r>
      <rPr>
        <sz val="11"/>
        <color rgb="FF09885A"/>
        <rFont val="Courier New"/>
        <family val="3"/>
      </rPr>
      <t>1</t>
    </r>
    <r>
      <rPr>
        <sz val="11"/>
        <color rgb="FF000000"/>
        <rFont val="Courier New"/>
        <family val="3"/>
      </rPr>
      <t>,</t>
    </r>
    <r>
      <rPr>
        <sz val="11"/>
        <color rgb="FF09885A"/>
        <rFont val="Courier New"/>
        <family val="3"/>
      </rPr>
      <t>2</t>
    </r>
    <r>
      <rPr>
        <sz val="11"/>
        <color rgb="FF000000"/>
        <rFont val="Courier New"/>
        <family val="3"/>
      </rPr>
      <t>], [</t>
    </r>
    <r>
      <rPr>
        <sz val="11"/>
        <color rgb="FF09885A"/>
        <rFont val="Courier New"/>
        <family val="3"/>
      </rPr>
      <t>3</t>
    </r>
    <r>
      <rPr>
        <sz val="11"/>
        <color rgb="FF000000"/>
        <rFont val="Courier New"/>
        <family val="3"/>
      </rPr>
      <t>,</t>
    </r>
    <r>
      <rPr>
        <sz val="11"/>
        <color rgb="FF09885A"/>
        <rFont val="Courier New"/>
        <family val="3"/>
      </rPr>
      <t>2</t>
    </r>
    <r>
      <rPr>
        <sz val="11"/>
        <color rgb="FF000000"/>
        <rFont val="Courier New"/>
        <family val="3"/>
      </rPr>
      <t>]] </t>
    </r>
    <r>
      <rPr>
        <sz val="11"/>
        <color rgb="FF008000"/>
        <rFont val="Courier New"/>
        <family val="3"/>
      </rPr>
      <t># each row is its own little group.</t>
    </r>
  </si>
  <si>
    <r>
      <t>b = [</t>
    </r>
    <r>
      <rPr>
        <sz val="11"/>
        <color rgb="FF09885A"/>
        <rFont val="Courier New"/>
        <family val="3"/>
      </rPr>
      <t>15.0</t>
    </r>
    <r>
      <rPr>
        <sz val="11"/>
        <color rgb="FF000000"/>
        <rFont val="Courier New"/>
        <family val="3"/>
      </rPr>
      <t>, </t>
    </r>
    <r>
      <rPr>
        <sz val="11"/>
        <color rgb="FF09885A"/>
        <rFont val="Courier New"/>
        <family val="3"/>
      </rPr>
      <t>14</t>
    </r>
    <r>
      <rPr>
        <sz val="11"/>
        <color rgb="FF000000"/>
        <rFont val="Courier New"/>
        <family val="3"/>
      </rPr>
      <t>, </t>
    </r>
    <r>
      <rPr>
        <sz val="11"/>
        <color rgb="FF09885A"/>
        <rFont val="Courier New"/>
        <family val="3"/>
      </rPr>
      <t>18</t>
    </r>
    <r>
      <rPr>
        <sz val="11"/>
        <color rgb="FF000000"/>
        <rFont val="Courier New"/>
        <family val="3"/>
      </rPr>
      <t>]</t>
    </r>
  </si>
  <si>
    <t># Note that by default lb = 0 and ub = None unless specified with bounds.</t>
  </si>
  <si>
    <t># "linprog" defaults to minimizing. To make it maximize, use -c instead of c.</t>
  </si>
  <si>
    <r>
      <t>if</t>
    </r>
    <r>
      <rPr>
        <sz val="11"/>
        <color rgb="FF000000"/>
        <rFont val="Courier New"/>
        <family val="3"/>
      </rPr>
      <t> objectivedirection == </t>
    </r>
    <r>
      <rPr>
        <sz val="11"/>
        <color rgb="FFA31515"/>
        <rFont val="Courier New"/>
        <family val="3"/>
      </rPr>
      <t>'maximize'</t>
    </r>
    <r>
      <rPr>
        <sz val="11"/>
        <color rgb="FF000000"/>
        <rFont val="Courier New"/>
        <family val="3"/>
      </rPr>
      <t>:</t>
    </r>
  </si>
  <si>
    <t>  c_orig = c</t>
  </si>
  <si>
    <r>
      <t>  c = </t>
    </r>
    <r>
      <rPr>
        <sz val="11"/>
        <color rgb="FF09885A"/>
        <rFont val="Courier New"/>
        <family val="3"/>
      </rPr>
      <t>-1.0</t>
    </r>
    <r>
      <rPr>
        <sz val="11"/>
        <color rgb="FF000000"/>
        <rFont val="Courier New"/>
        <family val="3"/>
      </rPr>
      <t>*c</t>
    </r>
  </si>
  <si>
    <r>
      <t>  </t>
    </r>
    <r>
      <rPr>
        <sz val="11"/>
        <color rgb="FF008000"/>
        <rFont val="Courier New"/>
        <family val="3"/>
      </rPr>
      <t># We'll have to remember that the objective function values will be negative instead of positive, too.</t>
    </r>
  </si>
  <si>
    <r>
      <t>res = linprog(c, A_ub=A, b_ub=b, method=</t>
    </r>
    <r>
      <rPr>
        <sz val="11"/>
        <color rgb="FFA31515"/>
        <rFont val="Courier New"/>
        <family val="3"/>
      </rPr>
      <t>'simplex'</t>
    </r>
    <r>
      <rPr>
        <sz val="11"/>
        <color rgb="FF000000"/>
        <rFont val="Courier New"/>
        <family val="3"/>
      </rPr>
      <t> )</t>
    </r>
  </si>
  <si>
    <t>res</t>
  </si>
  <si>
    <t># we get a solution (the "x") component of the results</t>
  </si>
  <si>
    <t>#of [2,6] </t>
  </si>
  <si>
    <t># with an objective function value (the "fun" component) of -36, which we</t>
  </si>
  <si>
    <t># know should really be positive 36.</t>
  </si>
  <si>
    <t># If there were more variables, it might not show all of them when we just</t>
  </si>
  <si>
    <t># look at the "res" object, and we'd have to ask it for the "x" part specifically:</t>
  </si>
  <si>
    <t>res.x</t>
  </si>
  <si>
    <t>Now we'll change the objective function coefficient on type-1 nets from 0 to 20 or so, in steps of 0.1 and keep track of the results.</t>
  </si>
  <si>
    <r>
      <t>coef_list = np.arange(</t>
    </r>
    <r>
      <rPr>
        <sz val="11"/>
        <color rgb="FF09885A"/>
        <rFont val="Courier New"/>
        <family val="3"/>
      </rPr>
      <t>0</t>
    </r>
    <r>
      <rPr>
        <sz val="11"/>
        <color rgb="FF000000"/>
        <rFont val="Courier New"/>
        <family val="3"/>
      </rPr>
      <t>,</t>
    </r>
    <r>
      <rPr>
        <sz val="11"/>
        <color rgb="FF09885A"/>
        <rFont val="Courier New"/>
        <family val="3"/>
      </rPr>
      <t>20</t>
    </r>
    <r>
      <rPr>
        <sz val="11"/>
        <color rgb="FF000000"/>
        <rFont val="Courier New"/>
        <family val="3"/>
      </rPr>
      <t>,step=</t>
    </r>
    <r>
      <rPr>
        <sz val="11"/>
        <color rgb="FF09885A"/>
        <rFont val="Courier New"/>
        <family val="3"/>
      </rPr>
      <t>0.1</t>
    </r>
    <r>
      <rPr>
        <sz val="11"/>
        <color rgb="FF000000"/>
        <rFont val="Courier New"/>
        <family val="3"/>
      </rPr>
      <t>)</t>
    </r>
  </si>
  <si>
    <r>
      <t>c_orig = np.array([</t>
    </r>
    <r>
      <rPr>
        <sz val="11"/>
        <color rgb="FF09885A"/>
        <rFont val="Courier New"/>
        <family val="3"/>
      </rPr>
      <t>3.0</t>
    </r>
    <r>
      <rPr>
        <sz val="11"/>
        <color rgb="FF000000"/>
        <rFont val="Courier New"/>
        <family val="3"/>
      </rPr>
      <t>, </t>
    </r>
    <r>
      <rPr>
        <sz val="11"/>
        <color rgb="FF09885A"/>
        <rFont val="Courier New"/>
        <family val="3"/>
      </rPr>
      <t>5</t>
    </r>
    <r>
      <rPr>
        <sz val="11"/>
        <color rgb="FF000000"/>
        <rFont val="Courier New"/>
        <family val="3"/>
      </rPr>
      <t>]) </t>
    </r>
    <r>
      <rPr>
        <sz val="11"/>
        <color rgb="FF008000"/>
        <rFont val="Courier New"/>
        <family val="3"/>
      </rPr>
      <t># if you just use [3,5] the whole list will be</t>
    </r>
  </si>
  <si>
    <t># "integer" type rather than allowing decimals, and then later if we</t>
  </si>
  <si>
    <t># try to store decimals, it will truncate them to integers.</t>
  </si>
  <si>
    <t># make some space to store the results.</t>
  </si>
  <si>
    <t>var1history = np.zeros_like(coef_list)</t>
  </si>
  <si>
    <t>var2history = np.zeros_like(coef_list)</t>
  </si>
  <si>
    <t>objfunhistory = np.zeros_like(coef_list)</t>
  </si>
  <si>
    <r>
      <t>for</t>
    </r>
    <r>
      <rPr>
        <sz val="11"/>
        <color rgb="FF000000"/>
        <rFont val="Courier New"/>
        <family val="3"/>
      </rPr>
      <t> ii </t>
    </r>
    <r>
      <rPr>
        <sz val="11"/>
        <color rgb="FF0000FF"/>
        <rFont val="Courier New"/>
        <family val="3"/>
      </rPr>
      <t>in</t>
    </r>
    <r>
      <rPr>
        <sz val="11"/>
        <color rgb="FF000000"/>
        <rFont val="Courier New"/>
        <family val="3"/>
      </rPr>
      <t> </t>
    </r>
    <r>
      <rPr>
        <sz val="11"/>
        <color rgb="FF795E26"/>
        <rFont val="Courier New"/>
        <family val="3"/>
      </rPr>
      <t>range</t>
    </r>
    <r>
      <rPr>
        <sz val="11"/>
        <color rgb="FF000000"/>
        <rFont val="Courier New"/>
        <family val="3"/>
      </rPr>
      <t>(</t>
    </r>
    <r>
      <rPr>
        <sz val="11"/>
        <color rgb="FF795E26"/>
        <rFont val="Courier New"/>
        <family val="3"/>
      </rPr>
      <t>len</t>
    </r>
    <r>
      <rPr>
        <sz val="11"/>
        <color rgb="FF000000"/>
        <rFont val="Courier New"/>
        <family val="3"/>
      </rPr>
      <t>(coef_list)):</t>
    </r>
  </si>
  <si>
    <r>
      <t>  </t>
    </r>
    <r>
      <rPr>
        <sz val="11"/>
        <color rgb="FF008000"/>
        <rFont val="Courier New"/>
        <family val="3"/>
      </rPr>
      <t>#print(ii)</t>
    </r>
  </si>
  <si>
    <t>  c = c_orig</t>
  </si>
  <si>
    <r>
      <t>  c[</t>
    </r>
    <r>
      <rPr>
        <sz val="11"/>
        <color rgb="FF09885A"/>
        <rFont val="Courier New"/>
        <family val="3"/>
      </rPr>
      <t>0</t>
    </r>
    <r>
      <rPr>
        <sz val="11"/>
        <color rgb="FF000000"/>
        <rFont val="Courier New"/>
        <family val="3"/>
      </rPr>
      <t>] = coef_list[ii]</t>
    </r>
  </si>
  <si>
    <r>
      <t>  </t>
    </r>
    <r>
      <rPr>
        <sz val="11"/>
        <color rgb="FFAF00DB"/>
        <rFont val="Courier New"/>
        <family val="3"/>
      </rPr>
      <t>if</t>
    </r>
    <r>
      <rPr>
        <sz val="11"/>
        <color rgb="FF000000"/>
        <rFont val="Courier New"/>
        <family val="3"/>
      </rPr>
      <t> objectivedirection == </t>
    </r>
    <r>
      <rPr>
        <sz val="11"/>
        <color rgb="FFA31515"/>
        <rFont val="Courier New"/>
        <family val="3"/>
      </rPr>
      <t>'maximize'</t>
    </r>
    <r>
      <rPr>
        <sz val="11"/>
        <color rgb="FF000000"/>
        <rFont val="Courier New"/>
        <family val="3"/>
      </rPr>
      <t>:</t>
    </r>
  </si>
  <si>
    <r>
      <t>    c = </t>
    </r>
    <r>
      <rPr>
        <sz val="11"/>
        <color rgb="FF09885A"/>
        <rFont val="Courier New"/>
        <family val="3"/>
      </rPr>
      <t>-1.0</t>
    </r>
    <r>
      <rPr>
        <sz val="11"/>
        <color rgb="FF000000"/>
        <rFont val="Courier New"/>
        <family val="3"/>
      </rPr>
      <t>*c</t>
    </r>
  </si>
  <si>
    <r>
      <t>  </t>
    </r>
    <r>
      <rPr>
        <sz val="11"/>
        <color rgb="FF008000"/>
        <rFont val="Courier New"/>
        <family val="3"/>
      </rPr>
      <t>#print(c)</t>
    </r>
  </si>
  <si>
    <r>
      <t>  res = linprog(c, A_ub=A, b_ub=b, method=</t>
    </r>
    <r>
      <rPr>
        <sz val="11"/>
        <color rgb="FFA31515"/>
        <rFont val="Courier New"/>
        <family val="3"/>
      </rPr>
      <t>'simplex'</t>
    </r>
    <r>
      <rPr>
        <sz val="11"/>
        <color rgb="FF000000"/>
        <rFont val="Courier New"/>
        <family val="3"/>
      </rPr>
      <t> )</t>
    </r>
  </si>
  <si>
    <t>  res.fun = -res.fun</t>
  </si>
  <si>
    <r>
      <t>  var1history[ii] = res.x[</t>
    </r>
    <r>
      <rPr>
        <sz val="11"/>
        <color rgb="FF09885A"/>
        <rFont val="Courier New"/>
        <family val="3"/>
      </rPr>
      <t>0</t>
    </r>
    <r>
      <rPr>
        <sz val="11"/>
        <color rgb="FF000000"/>
        <rFont val="Courier New"/>
        <family val="3"/>
      </rPr>
      <t>]</t>
    </r>
  </si>
  <si>
    <r>
      <t>  var2history[ii] = res.x[</t>
    </r>
    <r>
      <rPr>
        <sz val="11"/>
        <color rgb="FF09885A"/>
        <rFont val="Courier New"/>
        <family val="3"/>
      </rPr>
      <t>1</t>
    </r>
    <r>
      <rPr>
        <sz val="11"/>
        <color rgb="FF000000"/>
        <rFont val="Courier New"/>
        <family val="3"/>
      </rPr>
      <t>]</t>
    </r>
  </si>
  <si>
    <t>  objfunhistory[ii] = res.fun</t>
  </si>
  <si>
    <t>data1 = pd.DataFrame(np.column_stack((coef_list,var1history,var2history,objfunhistory)),</t>
  </si>
  <si>
    <r>
      <t>                     columns=[</t>
    </r>
    <r>
      <rPr>
        <sz val="11"/>
        <color rgb="FFA31515"/>
        <rFont val="Courier New"/>
        <family val="3"/>
      </rPr>
      <t>"coef_list"</t>
    </r>
    <r>
      <rPr>
        <sz val="11"/>
        <color rgb="FF000000"/>
        <rFont val="Courier New"/>
        <family val="3"/>
      </rPr>
      <t>,</t>
    </r>
    <r>
      <rPr>
        <sz val="11"/>
        <color rgb="FFA31515"/>
        <rFont val="Courier New"/>
        <family val="3"/>
      </rPr>
      <t>"var1history"</t>
    </r>
    <r>
      <rPr>
        <sz val="11"/>
        <color rgb="FF000000"/>
        <rFont val="Courier New"/>
        <family val="3"/>
      </rPr>
      <t>,</t>
    </r>
    <r>
      <rPr>
        <sz val="11"/>
        <color rgb="FFA31515"/>
        <rFont val="Courier New"/>
        <family val="3"/>
      </rPr>
      <t>"var2history"</t>
    </r>
    <r>
      <rPr>
        <sz val="11"/>
        <color rgb="FF000000"/>
        <rFont val="Courier New"/>
        <family val="3"/>
      </rPr>
      <t>,</t>
    </r>
    <r>
      <rPr>
        <sz val="11"/>
        <color rgb="FFA31515"/>
        <rFont val="Courier New"/>
        <family val="3"/>
      </rPr>
      <t>"objfunhistory"</t>
    </r>
    <r>
      <rPr>
        <sz val="11"/>
        <color rgb="FF000000"/>
        <rFont val="Courier New"/>
        <family val="3"/>
      </rPr>
      <t>])</t>
    </r>
  </si>
  <si>
    <t>data1.head()</t>
  </si>
  <si>
    <t># Let's see the results</t>
  </si>
  <si>
    <r>
      <t>data1.plot(x=</t>
    </r>
    <r>
      <rPr>
        <sz val="11"/>
        <color rgb="FFA31515"/>
        <rFont val="Courier New"/>
        <family val="3"/>
      </rPr>
      <t>"coef_list"</t>
    </r>
    <r>
      <rPr>
        <sz val="11"/>
        <color rgb="FF000000"/>
        <rFont val="Courier New"/>
        <family val="3"/>
      </rPr>
      <t>,y=</t>
    </r>
    <r>
      <rPr>
        <sz val="11"/>
        <color rgb="FFA31515"/>
        <rFont val="Courier New"/>
        <family val="3"/>
      </rPr>
      <t>"var1history"</t>
    </r>
    <r>
      <rPr>
        <sz val="11"/>
        <color rgb="FF000000"/>
        <rFont val="Courier New"/>
        <family val="3"/>
      </rPr>
      <t>,marker=</t>
    </r>
    <r>
      <rPr>
        <sz val="11"/>
        <color rgb="FFA31515"/>
        <rFont val="Courier New"/>
        <family val="3"/>
      </rPr>
      <t>"o"</t>
    </r>
    <r>
      <rPr>
        <sz val="11"/>
        <color rgb="FF000000"/>
        <rFont val="Courier New"/>
        <family val="3"/>
      </rPr>
      <t>,linestyle=</t>
    </r>
    <r>
      <rPr>
        <sz val="11"/>
        <color rgb="FFA31515"/>
        <rFont val="Courier New"/>
        <family val="3"/>
      </rPr>
      <t>"none"</t>
    </r>
    <r>
      <rPr>
        <sz val="11"/>
        <color rgb="FF000000"/>
        <rFont val="Courier New"/>
        <family val="3"/>
      </rPr>
      <t>)</t>
    </r>
  </si>
  <si>
    <r>
      <t>data1.plot(x=</t>
    </r>
    <r>
      <rPr>
        <sz val="11"/>
        <color rgb="FFA31515"/>
        <rFont val="Courier New"/>
        <family val="3"/>
      </rPr>
      <t>"coef_list"</t>
    </r>
    <r>
      <rPr>
        <sz val="11"/>
        <color rgb="FF000000"/>
        <rFont val="Courier New"/>
        <family val="3"/>
      </rPr>
      <t>,y=</t>
    </r>
    <r>
      <rPr>
        <sz val="11"/>
        <color rgb="FFA31515"/>
        <rFont val="Courier New"/>
        <family val="3"/>
      </rPr>
      <t>"var2history"</t>
    </r>
    <r>
      <rPr>
        <sz val="11"/>
        <color rgb="FF000000"/>
        <rFont val="Courier New"/>
        <family val="3"/>
      </rPr>
      <t>,marker=</t>
    </r>
    <r>
      <rPr>
        <sz val="11"/>
        <color rgb="FFA31515"/>
        <rFont val="Courier New"/>
        <family val="3"/>
      </rPr>
      <t>"o"</t>
    </r>
    <r>
      <rPr>
        <sz val="11"/>
        <color rgb="FF000000"/>
        <rFont val="Courier New"/>
        <family val="3"/>
      </rPr>
      <t>,linestyle=</t>
    </r>
    <r>
      <rPr>
        <sz val="11"/>
        <color rgb="FFA31515"/>
        <rFont val="Courier New"/>
        <family val="3"/>
      </rPr>
      <t>"none"</t>
    </r>
    <r>
      <rPr>
        <sz val="11"/>
        <color rgb="FF000000"/>
        <rFont val="Courier New"/>
        <family val="3"/>
      </rPr>
      <t>)</t>
    </r>
  </si>
  <si>
    <r>
      <t>data1.plot(x=</t>
    </r>
    <r>
      <rPr>
        <sz val="11"/>
        <color rgb="FFA31515"/>
        <rFont val="Courier New"/>
        <family val="3"/>
      </rPr>
      <t>"coef_list"</t>
    </r>
    <r>
      <rPr>
        <sz val="11"/>
        <color rgb="FF000000"/>
        <rFont val="Courier New"/>
        <family val="3"/>
      </rPr>
      <t>,y=</t>
    </r>
    <r>
      <rPr>
        <sz val="11"/>
        <color rgb="FFA31515"/>
        <rFont val="Courier New"/>
        <family val="3"/>
      </rPr>
      <t>"objfunhistory"</t>
    </r>
    <r>
      <rPr>
        <sz val="11"/>
        <color rgb="FF000000"/>
        <rFont val="Courier New"/>
        <family val="3"/>
      </rPr>
      <t>,marker=</t>
    </r>
    <r>
      <rPr>
        <sz val="11"/>
        <color rgb="FFA31515"/>
        <rFont val="Courier New"/>
        <family val="3"/>
      </rPr>
      <t>"."</t>
    </r>
    <r>
      <rPr>
        <sz val="11"/>
        <color rgb="FF000000"/>
        <rFont val="Courier New"/>
        <family val="3"/>
      </rPr>
      <t>,linestyle=</t>
    </r>
    <r>
      <rPr>
        <sz val="11"/>
        <color rgb="FFA31515"/>
        <rFont val="Courier New"/>
        <family val="3"/>
      </rPr>
      <t>"none"</t>
    </r>
    <r>
      <rPr>
        <sz val="11"/>
        <color rgb="FF000000"/>
        <rFont val="Courier New"/>
        <family val="3"/>
      </rPr>
      <t>)</t>
    </r>
  </si>
  <si>
    <t># another way to store the results of a for-loop.</t>
  </si>
  <si>
    <t># This method is nicer because we don't have to</t>
  </si>
  <si>
    <t># come close to repeating column names,</t>
  </si>
  <si>
    <t># and don't have to pre-allocate space.</t>
  </si>
  <si>
    <t># It might be slightly more memory-intensive,</t>
  </si>
  <si>
    <t># but that would only be an issue for huge loops.</t>
  </si>
  <si>
    <r>
      <t>list_of_dicts = [] </t>
    </r>
    <r>
      <rPr>
        <sz val="11"/>
        <color rgb="FF008000"/>
        <rFont val="Courier New"/>
        <family val="3"/>
      </rPr>
      <t># dict stands for dictionary</t>
    </r>
  </si>
  <si>
    <r>
      <t>  tmpdict = {</t>
    </r>
    <r>
      <rPr>
        <sz val="11"/>
        <color rgb="FFA31515"/>
        <rFont val="Courier New"/>
        <family val="3"/>
      </rPr>
      <t>'coef'</t>
    </r>
    <r>
      <rPr>
        <sz val="11"/>
        <color rgb="FF000000"/>
        <rFont val="Courier New"/>
        <family val="3"/>
      </rPr>
      <t>:coef_list[ii],</t>
    </r>
  </si>
  <si>
    <r>
      <t>             </t>
    </r>
    <r>
      <rPr>
        <sz val="11"/>
        <color rgb="FFA31515"/>
        <rFont val="Courier New"/>
        <family val="3"/>
      </rPr>
      <t>'var1history'</t>
    </r>
    <r>
      <rPr>
        <sz val="11"/>
        <color rgb="FF000000"/>
        <rFont val="Courier New"/>
        <family val="3"/>
      </rPr>
      <t>:res.x[</t>
    </r>
    <r>
      <rPr>
        <sz val="11"/>
        <color rgb="FF09885A"/>
        <rFont val="Courier New"/>
        <family val="3"/>
      </rPr>
      <t>0</t>
    </r>
    <r>
      <rPr>
        <sz val="11"/>
        <color rgb="FF000000"/>
        <rFont val="Courier New"/>
        <family val="3"/>
      </rPr>
      <t>],</t>
    </r>
  </si>
  <si>
    <r>
      <t>             </t>
    </r>
    <r>
      <rPr>
        <sz val="11"/>
        <color rgb="FFA31515"/>
        <rFont val="Courier New"/>
        <family val="3"/>
      </rPr>
      <t>'var2history'</t>
    </r>
    <r>
      <rPr>
        <sz val="11"/>
        <color rgb="FF000000"/>
        <rFont val="Courier New"/>
        <family val="3"/>
      </rPr>
      <t>:res.x[</t>
    </r>
    <r>
      <rPr>
        <sz val="11"/>
        <color rgb="FF09885A"/>
        <rFont val="Courier New"/>
        <family val="3"/>
      </rPr>
      <t>1</t>
    </r>
    <r>
      <rPr>
        <sz val="11"/>
        <color rgb="FF000000"/>
        <rFont val="Courier New"/>
        <family val="3"/>
      </rPr>
      <t>],</t>
    </r>
  </si>
  <si>
    <r>
      <t>             </t>
    </r>
    <r>
      <rPr>
        <sz val="11"/>
        <color rgb="FFA31515"/>
        <rFont val="Courier New"/>
        <family val="3"/>
      </rPr>
      <t>'objfunhistory'</t>
    </r>
    <r>
      <rPr>
        <sz val="11"/>
        <color rgb="FF000000"/>
        <rFont val="Courier New"/>
        <family val="3"/>
      </rPr>
      <t>:res.fun</t>
    </r>
  </si>
  <si>
    <t>             }</t>
  </si>
  <si>
    <t>  list_of_dicts.append(tmpdict)  </t>
  </si>
  <si>
    <t>data2 = pd.DataFrame(list_of_dicts)</t>
  </si>
  <si>
    <t>data2.head()</t>
  </si>
  <si>
    <t>In an LP that we just formulated, we said something like:</t>
  </si>
  <si>
    <t>$10 * C + $16 * T</t>
  </si>
  <si>
    <t>That might remind us of a few different things in math:</t>
  </si>
  <si>
    <t>* a "linear combination" (of scalars), from an intro-linear-algebra class</t>
  </si>
  <si>
    <t>* a "dot product" of the vectors [10,16] and [C,T], from an intro-linear-algebra or multivariable-calc or vector-based physics class</t>
  </si>
  <si>
    <t>the dot product of a vector "a" and a vector "b" is: sum_{i} a_i * b_i</t>
  </si>
  <si>
    <t xml:space="preserve">* in probability class, the Expected Value of </t>
  </si>
  <si>
    <t>a data set is:</t>
  </si>
  <si>
    <t xml:space="preserve">a continuous distribution is: </t>
  </si>
  <si>
    <t>integral of x*f(x) dx,</t>
  </si>
  <si>
    <t xml:space="preserve">a discrete distribution is: </t>
  </si>
  <si>
    <t>sum x*p(x),</t>
  </si>
  <si>
    <t>sum x_i * (1/n)</t>
  </si>
  <si>
    <t>* in statistics class, the Variance of a data set is:</t>
  </si>
  <si>
    <t>sum (x_i - xbar)^2 * (1/n)</t>
  </si>
  <si>
    <t>which is kind of a dot product.</t>
  </si>
  <si>
    <t>We could also write that as:</t>
  </si>
  <si>
    <t>Var(X)=</t>
  </si>
  <si>
    <t>sum (x_i - xbar)*(x_i - xbar) * (1/n)</t>
  </si>
  <si>
    <t>and if we replace the 2nd set of x_i and xbar with y_i and ybar, we get the covariance:</t>
  </si>
  <si>
    <t>Cov(X,Y)=</t>
  </si>
  <si>
    <t>sum (x_i - xbar)*(y_i - ybar) * (1/n)</t>
  </si>
  <si>
    <t>which means that the Covariance, divided by the "length" of the vectors x and y,</t>
  </si>
  <si>
    <t>So, this idea of: "multiply pairs of numbers then add them up" is a big idea in a lot of math:  LP, LinAlg, Prob, Stat, and more!</t>
  </si>
  <si>
    <t>It's so important that Excel has a function to do it: SUMPRODUCT.</t>
  </si>
  <si>
    <t>Here's how to use it:</t>
  </si>
  <si>
    <t>sumproduct of [10,16] with [3,1] :</t>
  </si>
  <si>
    <t>sumproduct of [10,16,7] with [3,1,2]:</t>
  </si>
  <si>
    <t>You might also remember that (vector a) dot-product (vector b) is equal to:</t>
  </si>
  <si>
    <t>(length of a)*(length of b) * cos(angle between the two vectors)</t>
  </si>
  <si>
    <t>we'll see how that relates to other stuff in just a little bit.</t>
  </si>
  <si>
    <t>is basically the cosine of the angle between the data vectors, like in row 8 above!</t>
  </si>
  <si>
    <t>(also, can you see how it's related to the Law of Cosines, c^2 = a^2 + b^2 + 2*a*b*cos(angle opposite side c) ?)</t>
  </si>
  <si>
    <t>which means that covariance is part of the Law of Cosines of Statistics (LoCoS!!!!)</t>
  </si>
  <si>
    <t>Windows: Installing the Solver add-in (no download needed, it comes with Excel)</t>
  </si>
  <si>
    <t>go to File, then Options.</t>
  </si>
  <si>
    <t>In the window that pops up, look near the bottom, where it says</t>
  </si>
  <si>
    <t>"Manage: Excel Add-Ins", and press the Go button.</t>
  </si>
  <si>
    <t>Click on "Add-Ins"; after that it can take a little time until it gives the new menu.</t>
  </si>
  <si>
    <t>Then check the box next to "Solver"</t>
  </si>
  <si>
    <t>You might also want to add the Analysis Toolpak</t>
  </si>
  <si>
    <t>and Analysis Toolpak VBA; that has a multiple-regression</t>
  </si>
  <si>
    <t>tool. Statisticians point out that it's not very good, which is</t>
  </si>
  <si>
    <t>true, but perhaps it's better than nothing?</t>
  </si>
  <si>
    <t>Then press OK.</t>
  </si>
  <si>
    <t>note: NOT =SUMPRODUCT(C34:C35,D34:D35,E34:E35)</t>
  </si>
  <si>
    <t>The formulas are set up for you, above, as is the Solver dialog. Now let's try different coefficients for Type 1 and see how that affects the optimal solution.</t>
  </si>
  <si>
    <t>Optimization unit</t>
  </si>
  <si>
    <t>Optimization is a branch of Operations Research (O.R.)</t>
  </si>
  <si>
    <t>O.R. started in World War 2 researching military operations.</t>
  </si>
  <si>
    <t>Now it has spread to business, government, healthcare, nonprofits, etc.</t>
  </si>
  <si>
    <t>Our table &amp; chair model had 2 variables and 2 constraints, which is tiny.</t>
  </si>
  <si>
    <t>Other free spreadsheets can do about 10,000 variables</t>
  </si>
  <si>
    <t>Professional software can do 10 million variables</t>
  </si>
  <si>
    <t>State-of-the-art is billions of variables for neural networks like GPT3</t>
  </si>
  <si>
    <t>A table brings $16 of profit.</t>
  </si>
  <si>
    <t>A chair brings $10 of profit.</t>
  </si>
  <si>
    <t>A table uses 2 legos of each color (2 white legos on top, 2 red in the base)</t>
  </si>
  <si>
    <t>A chair uses 2 red (1 on top, one at the bottom) and 1 white (in the middle)</t>
  </si>
  <si>
    <t>Best solution everyone agrees on is : 2 tables, 2 chairs, net profit of $52.</t>
  </si>
  <si>
    <t>How certain are we that this is optimal? Pretty certain, tried all other options.</t>
  </si>
  <si>
    <t>3 tables (and so 0 chairs) is $48</t>
  </si>
  <si>
    <t>All chairs (4) is $40</t>
  </si>
  <si>
    <t>3 chairs, 1 table is $46</t>
  </si>
  <si>
    <t>It would take a while to try all the various options.</t>
  </si>
  <si>
    <t>What if we only had original tables &amp; chairs, but had 60 white and 70 red?</t>
  </si>
  <si>
    <t>There would be way more options to try.</t>
  </si>
  <si>
    <t>What we want to do is our "objective function"</t>
  </si>
  <si>
    <t>What we HAVE to do is our constraints.</t>
  </si>
  <si>
    <t>We also specify what our Decision Variables are.</t>
  </si>
  <si>
    <t>Constraints:</t>
  </si>
  <si>
    <t>here's what we had for Housing: =SUMPRODUCT($D$17:$E$17,D25:E25)</t>
  </si>
  <si>
    <t>Wrap-up thoughts:</t>
  </si>
  <si>
    <t>You can use Sumproduct on an array that isn't just a row or column.</t>
  </si>
  <si>
    <t>Binary variables ended up being helpful.</t>
  </si>
  <si>
    <t>To count binary 1's, we can use a sum, which is linear!</t>
  </si>
  <si>
    <t>We used 16 =4*4 variables to solve a 4-person,4-timeslot problem.</t>
  </si>
  <si>
    <t>Seems inefficient but since the model is linear it's fine.</t>
  </si>
  <si>
    <t>Let X_ij be a binary variable that is 1 if person i is assigned to timeslot j, and 0 otherwise.</t>
  </si>
  <si>
    <t>Objective function: minimize total sadness, sum_{all i,j} (Sadness_ij * X_ij)</t>
  </si>
  <si>
    <t>Each person gets exactly 1 timeslot: for each person i, the sum_j X_ij = 1</t>
  </si>
  <si>
    <t>Each timeslot gets exactly 1 person: for each timeslot j, the sum_i X_ij = 1</t>
  </si>
  <si>
    <t>All variables binary</t>
  </si>
  <si>
    <t>We also saw: running Solver without the binary constraint</t>
  </si>
  <si>
    <t>still gave us binary results!</t>
  </si>
  <si>
    <t>Is that guaranteed for problems like this? We'll see!</t>
  </si>
  <si>
    <t>A performance score of 0 is terrible and a performance score of 10 is great; the same is true for Ease of Use.</t>
  </si>
  <si>
    <t>Performance</t>
  </si>
  <si>
    <t>E</t>
  </si>
  <si>
    <t>F</t>
  </si>
  <si>
    <t>G</t>
  </si>
  <si>
    <t>H</t>
  </si>
  <si>
    <t>I</t>
  </si>
  <si>
    <t>J</t>
  </si>
  <si>
    <t>K</t>
  </si>
  <si>
    <t>L</t>
  </si>
  <si>
    <t>N</t>
  </si>
  <si>
    <t>O</t>
  </si>
  <si>
    <t>P</t>
  </si>
  <si>
    <t>Q</t>
  </si>
  <si>
    <t>S</t>
  </si>
  <si>
    <t>T</t>
  </si>
  <si>
    <t>U</t>
  </si>
  <si>
    <t>V</t>
  </si>
  <si>
    <t>W</t>
  </si>
  <si>
    <t>X</t>
  </si>
  <si>
    <t>Y</t>
  </si>
  <si>
    <t>They have ratings on Performance (speed &amp; capability to handle large files) and Ease of Use for each software option.</t>
  </si>
  <si>
    <t>A school board is looking at selecting a Learning Management Systems (LMS) like Moodle, Canvas, etc.</t>
  </si>
  <si>
    <t>If you were on a committee set up to think about this, what would you say or do?</t>
  </si>
  <si>
    <t>The cost per week is also shown. Suppose the district has enough budget to buy any of the listed options. It's just that the less we spend on this software, the more we can spend on other stuff around the schools.</t>
  </si>
  <si>
    <t>Cost</t>
  </si>
  <si>
    <t>Before doing those, it's helpful to do the College Diet activity.</t>
  </si>
  <si>
    <t>See</t>
  </si>
  <si>
    <t>https://bit.ly/math319food2</t>
  </si>
  <si>
    <t xml:space="preserve">https://bit.ly/math319food2 </t>
  </si>
  <si>
    <t>The optimal solution to an LP is at one of the vertices of the polygon/polyhedron that the constraints form (the feasible region)</t>
  </si>
  <si>
    <t>Let's recall the Fundamental Theorem of LP, as we stated it:</t>
  </si>
  <si>
    <t>New way of stating the Fundamental Theorem of LP:</t>
  </si>
  <si>
    <t>SystemName</t>
  </si>
  <si>
    <t>EaseOfUse</t>
  </si>
  <si>
    <t>What if you introduced the superlounger, minilounger, and extended table, each with its own profit value?</t>
  </si>
  <si>
    <t>We have 8 red blocks and 6 white blocks that we can use today.</t>
  </si>
  <si>
    <t>Excel's free Solver plug-in can do up to 200 variables (you can pay for more capabilities).</t>
  </si>
  <si>
    <t>Once it's installed, click on the Data tab in the main menu, then look to the far right on the ribbon for Solver.</t>
  </si>
  <si>
    <t>You can probably ignore this sheet.</t>
  </si>
  <si>
    <t>A car manufacturer has to set the retail price for each car model they make.</t>
  </si>
  <si>
    <t>Higher prices result in lower sales: if the price is "p" for a car model, then weekly sales will be (demand intercept) - p/(demand divisor).</t>
  </si>
  <si>
    <t>They also have a limited amount of labor available each week, and a limited amount of steel available each week. Each car model has its own needs for labor and steel per car produced.</t>
  </si>
  <si>
    <t>Dataset1</t>
  </si>
  <si>
    <t>Dataset2</t>
  </si>
  <si>
    <t>Dataset3</t>
  </si>
  <si>
    <t>Is this always a mistake? Usually a mistake? Hardly ever a mistake?</t>
  </si>
  <si>
    <t>the Simplex LP solver method works by …</t>
  </si>
  <si>
    <t>Also consider pasting diagrams from the VariousDiagrams sheet here next to the appropriate items.</t>
  </si>
  <si>
    <r>
      <t xml:space="preserve">DUE TO ARCANE GOVERNMENT RULES, WE MUST USE </t>
    </r>
    <r>
      <rPr>
        <sz val="10"/>
        <color rgb="FFFF0000"/>
        <rFont val="Arial"/>
        <family val="2"/>
      </rPr>
      <t>AT LEAST</t>
    </r>
    <r>
      <rPr>
        <sz val="10"/>
        <rFont val="Arial"/>
        <family val="2"/>
      </rPr>
      <t xml:space="preserve"> 21 UNITS OF REPELLENT EACH WEEK.</t>
    </r>
  </si>
  <si>
    <r>
      <t xml:space="preserve">and WE'VE PROMISED TO MAKE </t>
    </r>
    <r>
      <rPr>
        <sz val="10"/>
        <color rgb="FFFF0000"/>
        <rFont val="Arial"/>
        <family val="2"/>
      </rPr>
      <t>AT LEAST 90 TYPE A</t>
    </r>
    <r>
      <rPr>
        <sz val="10"/>
        <rFont val="Arial"/>
        <family val="2"/>
      </rPr>
      <t xml:space="preserve"> apartments.</t>
    </r>
  </si>
  <si>
    <t>Try#1</t>
  </si>
  <si>
    <t>Try#3</t>
  </si>
  <si>
    <t>Try#2</t>
  </si>
  <si>
    <t>Record of things we tried:</t>
  </si>
  <si>
    <t>:overall expected lives saved</t>
  </si>
  <si>
    <t>Which volunteer should get which time slot?</t>
  </si>
  <si>
    <t>Mosquito Nets 2: A Sensitivity Analysis</t>
  </si>
  <si>
    <r>
      <t xml:space="preserve">Everybody raise your hand in the air please for the </t>
    </r>
    <r>
      <rPr>
        <u/>
        <sz val="11"/>
        <color indexed="8"/>
        <rFont val="Arial"/>
        <family val="2"/>
      </rPr>
      <t>In-Class Spreadsheet User's Pledge</t>
    </r>
    <r>
      <rPr>
        <sz val="11"/>
        <color indexed="8"/>
        <rFont val="Arial"/>
        <family val="2"/>
      </rPr>
      <t>.</t>
    </r>
  </si>
  <si>
    <t xml:space="preserve">I, [state your name], pledge to ask questions the instant I'm feeling lost in class, </t>
  </si>
  <si>
    <t xml:space="preserve"> to avoid the snowball effect of getting further and further behind.</t>
  </si>
  <si>
    <t>[Now also raise your other hand]</t>
  </si>
  <si>
    <t>I further pledge to use both hands when driving spreadsheets,</t>
  </si>
  <si>
    <t>because keyboard shortcuts in Excel are a two-handed sport.</t>
  </si>
  <si>
    <r>
      <t>At-Home Spreadsheet User's Pledge</t>
    </r>
    <r>
      <rPr>
        <sz val="11"/>
        <color indexed="8"/>
        <rFont val="Arial"/>
        <family val="2"/>
      </rPr>
      <t>:</t>
    </r>
  </si>
  <si>
    <t>I pledge to attach my current spreadsheet file(s), not just screenshots or descriptions, to any email with the professor.</t>
  </si>
  <si>
    <t>&gt; &gt; Personal Use - The University's campus license also allows</t>
  </si>
  <si>
    <t>&gt; &gt; students, faculty, and staff to install Microsoft Office (Windows,</t>
  </si>
  <si>
    <t>&gt; &gt; Mac and mobile device versions) at no cost. To obtain the</t>
  </si>
  <si>
    <t>&gt; &gt; software, login to https://portal.office.com (Links to an external</t>
  </si>
  <si>
    <t>&gt; &gt; site.) using your EMU email address (username@emich.edu) and NetID</t>
  </si>
  <si>
    <t>&gt; &gt; password and then follow the instructions on the page to download</t>
  </si>
  <si>
    <t>&gt; &gt; and install the application."</t>
  </si>
  <si>
    <t>Here are some Excel style tips.</t>
  </si>
  <si>
    <t>* Excel is a two-handed sport. We often use control-shift-downarrow or similar keypresses. Keep both hands free, rather than holding one in your lap, for example.</t>
  </si>
  <si>
    <t>* Don't type numbers into formulas (usually). Instead, each number should get its own cell, then refer to that cell when you need that number.</t>
  </si>
  <si>
    <t>Possible exceptions: pi(), e, 0, 1, 2 sometimes, 2*pi(), 24 hours/day, 7 days/week, 12 months/year, 365.2425 days/year</t>
  </si>
  <si>
    <t>Excel doesn't understand "e" all by itself. To do something like e^3 you should type exp(3) and to do e by itself do exp(1).</t>
  </si>
  <si>
    <t>* Use color-coding with enthusiasm, usually with the color of the whole cell rather than the color of the text.</t>
  </si>
  <si>
    <t>Avoid red-versus-green distinctions, though, since red/green colorblindness is the most common type (about 10% of males).</t>
  </si>
  <si>
    <t>Also keep in mind the needs of blind or visually impaired people.</t>
  </si>
  <si>
    <t>It's also good to have a "legend" for what the color-coding means.</t>
  </si>
  <si>
    <t>For example, in our Optimization unit, we'll use this color system:</t>
  </si>
  <si>
    <t>Green: decision variables</t>
  </si>
  <si>
    <t>Lavender: left-hand side</t>
  </si>
  <si>
    <t>Rose: right-hand side</t>
  </si>
  <si>
    <t>Orange: Objective function value</t>
  </si>
  <si>
    <t>* We usually treat the current cell as "now", and rows above it as the past, and rows below it as the future.</t>
  </si>
  <si>
    <t>Usually, cell formulas don't refer to cell values on later rows. Similarly, information tends to flow from</t>
  </si>
  <si>
    <t>left to right: a cell doesn't usually refer to cells to its right.</t>
  </si>
  <si>
    <t>Sadly, I have zero experience using Excel in places where writing isn't left-to-right, so I can't say what to do in that case.</t>
  </si>
  <si>
    <t>Some times we violate this rule, when trying to honor other rules. In particular:</t>
  </si>
  <si>
    <t>a) sometimes we take the average of a column, and put the result near the top of that column.</t>
  </si>
  <si>
    <t>b) sometimes we compute "Delta t" (the elapsed time between two timepoints) from this row to the next, rather than the previous.</t>
  </si>
  <si>
    <t>and maybe some other times.</t>
  </si>
  <si>
    <t>* Avoid inserting or deleting columns in the middle of a data set, since it's fairly common to end up needing to update the data set by</t>
  </si>
  <si>
    <t>pasting in the updated data, and that would overwrite any new columns you made, or mix up which columns are which if you deleted some columns.</t>
  </si>
  <si>
    <t>* Leave room for expansion. Avoid putting anything in the rows below your dataset, if you can, because sometimes you need to update the data set and</t>
  </si>
  <si>
    <t>the new data set is longer than the original.</t>
  </si>
  <si>
    <t>* I think it's good to leave 10 or 20 rows at the top of the spreadsheet to describe what's going on, and give room for</t>
  </si>
  <si>
    <t>adjustable parameters, column averages, etc.</t>
  </si>
  <si>
    <t>A mini-schematic of placement would be:</t>
  </si>
  <si>
    <t>Top 10 or 20 rows not having original data</t>
  </si>
  <si>
    <t>Sometimes okay</t>
  </si>
  <si>
    <t>Dataset here</t>
  </si>
  <si>
    <t>Ok to add computations over here</t>
  </si>
  <si>
    <t>to put formulas</t>
  </si>
  <si>
    <t>here.</t>
  </si>
  <si>
    <t>Avoid putting anything here</t>
  </si>
  <si>
    <t>* Try to set up what you want very well (labels, etc.) then copy it and change little bits, rather than re-doing all that work.</t>
  </si>
  <si>
    <t>* Try to keep things in nice columns &amp; rows; try to maintain references from one sheet to the next.</t>
  </si>
  <si>
    <t>* If you have to graph multiple data sets on separate sheets (that are all mostly the same info), get the graph set up on the sheet where the data is the longest (with axis labels, chart title, trendline if any, etc.)</t>
  </si>
  <si>
    <t>Then copy that sheet by right-clicking on the tab, choosing "Move or Copy", and click the box to make a copy.</t>
  </si>
  <si>
    <t>Then clear out the data on that copy and paste in the next data set you want to graph.</t>
  </si>
  <si>
    <t>That way you don't have to repeat all the clicking to make the graph.</t>
  </si>
  <si>
    <t>* If it's money, format it as money. If not money, don't format as money.</t>
  </si>
  <si>
    <t xml:space="preserve">Accessibility tips from Penn State: </t>
  </si>
  <si>
    <t>https://accessibility.psu.edu/microsoftoffice/excel/</t>
  </si>
  <si>
    <t xml:space="preserve">https://accessibility.psu.edu/microsoftoffice/excel/ </t>
  </si>
  <si>
    <t>Info on installing MS Office is below. I _strongly_ recommend that you _download_ the full software, not just sign up for Office Online/Office 365.</t>
  </si>
  <si>
    <t>Report Out</t>
  </si>
  <si>
    <t>Make sense of the situation and simplify it if necessary</t>
  </si>
  <si>
    <t>Formulate a model</t>
  </si>
  <si>
    <t>solve or analyze the model</t>
  </si>
  <si>
    <t>Interpret solution &amp; draw conclusions</t>
  </si>
  <si>
    <t>Validate conclusions</t>
  </si>
  <si>
    <t>The Math Modeling Cycle (from MODULE(S2) materials)</t>
  </si>
  <si>
    <t>How much have we worked on each of these steps so far in this unit?</t>
  </si>
  <si>
    <t>Optimization is also used behind the scenes in Data Science/Machine Learning/Neural Networks/Artificial Intelligence and some traditional Statistics.</t>
  </si>
  <si>
    <t>We have a total of $14 million to spend.</t>
  </si>
  <si>
    <t>up-front cost (in millions of $):</t>
  </si>
  <si>
    <t>Upper limit on budget:</t>
  </si>
  <si>
    <t>That change has already been made in g31 and in the Solver model.</t>
  </si>
  <si>
    <t>and</t>
  </si>
  <si>
    <t>What are the overall takeaways from this problem and exploration?</t>
  </si>
  <si>
    <t>Pay for a work week that starts that day:</t>
  </si>
  <si>
    <t>Dataset0</t>
  </si>
  <si>
    <t>https://codap.concord.org/app/static/dg/en/cert/index.html#shared=https%3A%2F%2Fcfm-shared.concord.org%2FGZps91Nv4pXrzr1Tnbnw%2Ffile.json</t>
  </si>
  <si>
    <t>https://codap.concord.org/app/static/dg/en/cert/index.html#shared=https%3A%2F%2Fcfm-shared.concord.org%2FX6Lp6O3KMut3MK9Si5Dr%2Ffile.json</t>
  </si>
  <si>
    <t>https://codap.concord.org/app/static/dg/en/cert/index.html#shared=https%3A%2F%2Fcfm-shared.concord.org%2FzuhVz859fpNLx0RpTtqR%2Ffile.json</t>
  </si>
  <si>
    <t>Shotspotter Problem</t>
  </si>
  <si>
    <t>mph</t>
  </si>
  <si>
    <t>Microphone locations:</t>
  </si>
  <si>
    <t>Shotspotter is a company that will set up open-air microphones in a region or city that listen for gunshot sounds.</t>
  </si>
  <si>
    <t>Based on when the sound arrives at various microphones, they figure out where the gunshot must have been.</t>
  </si>
  <si>
    <t>Various community groups are questioning the situation: how much of a decrease in crime does this system result in? Is it worth the amount of money spent? And: how else could the money be spent--on programs that focus on improving people's lives growing up, so they are less likely to be trapped in poverty? Try searching for news stories about these controversies.</t>
  </si>
  <si>
    <t>Supplies will be trucked from the airport to each camp.</t>
  </si>
  <si>
    <t>thousand people</t>
  </si>
  <si>
    <t>Network Flow optimization</t>
  </si>
  <si>
    <t>Each road has a cost per thousand gallons, and a maximum capacity (in thousand gallons).  For example, the road from A to B costs $3 per thousand gallons sent that way, and it can’t take more than 8 thousand gallons per day.  Our decision variables are the amount of water to send via each road; we will call the variables AB, AC, BC, BD, CD.</t>
  </si>
  <si>
    <t>We want to keep the total cost of sending the 10 thousand gallons as low as possible.</t>
  </si>
  <si>
    <r>
      <t>1.</t>
    </r>
    <r>
      <rPr>
        <sz val="7"/>
        <rFont val="Times New Roman"/>
        <family val="1"/>
      </rPr>
      <t xml:space="preserve">     </t>
    </r>
    <r>
      <rPr>
        <sz val="12"/>
        <rFont val="Times New Roman"/>
        <family val="1"/>
      </rPr>
      <t>AB=10, AC=0, BC=0, BD=10, CD=0</t>
    </r>
  </si>
  <si>
    <r>
      <t>2.</t>
    </r>
    <r>
      <rPr>
        <sz val="7"/>
        <rFont val="Times New Roman"/>
        <family val="1"/>
      </rPr>
      <t xml:space="preserve">     </t>
    </r>
    <r>
      <rPr>
        <sz val="12"/>
        <rFont val="Times New Roman"/>
        <family val="1"/>
      </rPr>
      <t>AB=2, AC=2, BC=0, BD=2, CD=2</t>
    </r>
  </si>
  <si>
    <t>Write a formula that is your objective function:</t>
  </si>
  <si>
    <r>
      <t>4.</t>
    </r>
    <r>
      <rPr>
        <sz val="7"/>
        <rFont val="Times New Roman"/>
        <family val="1"/>
      </rPr>
      <t xml:space="preserve">     </t>
    </r>
    <r>
      <rPr>
        <sz val="12"/>
        <rFont val="Times New Roman"/>
        <family val="1"/>
      </rPr>
      <t>AB= 4, AC= 6, BC= -2, BD= 6, CD= 4</t>
    </r>
  </si>
  <si>
    <t>Follow-up questions: How would you change the LP if</t>
  </si>
  <si>
    <r>
      <t>3.</t>
    </r>
    <r>
      <rPr>
        <sz val="7"/>
        <rFont val="Times New Roman"/>
        <family val="1"/>
      </rPr>
      <t xml:space="preserve">     </t>
    </r>
    <r>
      <rPr>
        <sz val="12"/>
        <rFont val="Times New Roman"/>
        <family val="1"/>
      </rPr>
      <t>Your well at “A” improves and can now supply as much water as you might want.  How would you use LP to route water to get as much as possible to D, regardless of cost?</t>
    </r>
  </si>
  <si>
    <t>&lt;=8</t>
  </si>
  <si>
    <t>&lt;=15</t>
  </si>
  <si>
    <t>&lt;=7</t>
  </si>
  <si>
    <t>&lt;=6</t>
  </si>
  <si>
    <t>Many poor rural areas have trouble getting clean drinking water.  Suppose your company has just drilled a well in location “A” that can produce 10 thousand gallons of safe water per day.  You will use trucks to transport all the water to a distant village “D” via this road network:</t>
  </si>
  <si>
    <t xml:space="preserve">Here are some suggested solutions.  If there is something wrong with a solution, write a sentence saying what’s wrong, </t>
  </si>
  <si>
    <t>a constraint that would prevent it, and other constraints that would prevent similar problems, if needed.</t>
  </si>
  <si>
    <r>
      <t>3.</t>
    </r>
    <r>
      <rPr>
        <sz val="7"/>
        <rFont val="Times New Roman"/>
        <family val="1"/>
      </rPr>
      <t xml:space="preserve">     </t>
    </r>
    <r>
      <rPr>
        <sz val="12"/>
        <rFont val="Times New Roman"/>
        <family val="1"/>
      </rPr>
      <t>AB=6, AC=4, BC=3, BD=4, CD=6</t>
    </r>
  </si>
  <si>
    <t>3x+2y</t>
  </si>
  <si>
    <t>4x+1y&lt;=10</t>
  </si>
  <si>
    <t>Write the overall LP here, in mathematical formulas; try to keep it in nice columns.</t>
  </si>
  <si>
    <t xml:space="preserve">for example, minimize </t>
  </si>
  <si>
    <t>Now write the numbers and descriptions you need in a way you could use them in actual calculations in a spreadsheet:</t>
  </si>
  <si>
    <t>We need to decide where to put an airport that will receive cargo shipments (food, sanitation supplies, etc.).</t>
  </si>
  <si>
    <t>Each truck will go from the airport to a camp, drop off its stuff, then return to the airport without visiting other camps.</t>
  </si>
  <si>
    <t>Suppose there are 4 camps for refugees, in a desert.</t>
  </si>
  <si>
    <t>Where should you put the airport?</t>
  </si>
  <si>
    <t>Camp Name</t>
  </si>
  <si>
    <t>It would be nice if we come up with a method that would extend well to much larger problems.</t>
  </si>
  <si>
    <r>
      <t>1.</t>
    </r>
    <r>
      <rPr>
        <sz val="7"/>
        <rFont val="Times New Roman"/>
        <family val="1"/>
      </rPr>
      <t xml:space="preserve">     </t>
    </r>
    <r>
      <rPr>
        <sz val="12"/>
        <rFont val="Times New Roman"/>
        <family val="1"/>
      </rPr>
      <t>Location B needed 2 thousand gallons for itself, and C needed 3 thousand gallons for itself, and D needed only 5 thousand gallons instead of 10?</t>
    </r>
  </si>
  <si>
    <r>
      <t>2.</t>
    </r>
    <r>
      <rPr>
        <sz val="7"/>
        <rFont val="Times New Roman"/>
        <family val="1"/>
      </rPr>
      <t xml:space="preserve">     </t>
    </r>
    <r>
      <rPr>
        <sz val="12"/>
        <rFont val="Times New Roman"/>
        <family val="1"/>
      </rPr>
      <t>You wanted the LP to find the minimum-cost route through the network, like how our cell phones or mapping software gives us directions to get from one place to another quickly?</t>
    </r>
  </si>
  <si>
    <t>Suppose you are planning production for the week for a particular model of car for your company.</t>
  </si>
  <si>
    <t>A Car Manufacturing Planning exploration</t>
  </si>
  <si>
    <t>You need to make 2500 cars of this model this week, and there are 2 factories that can make it.</t>
  </si>
  <si>
    <t>How many cars should you make at each factory this week?</t>
  </si>
  <si>
    <t>Formulate and run a model in Solver (though it's also ok to take other approaches too).</t>
  </si>
  <si>
    <r>
      <t>Type A can hold</t>
    </r>
    <r>
      <rPr>
        <sz val="10"/>
        <color theme="4" tint="0.59999389629810485"/>
        <rFont val="Arial"/>
        <family val="2"/>
      </rPr>
      <t xml:space="preserve"> </t>
    </r>
    <r>
      <rPr>
        <sz val="10"/>
        <color rgb="FFFF0000"/>
        <rFont val="Arial"/>
        <family val="2"/>
      </rPr>
      <t>4</t>
    </r>
    <r>
      <rPr>
        <sz val="10"/>
        <rFont val="Arial"/>
        <family val="2"/>
      </rPr>
      <t xml:space="preserve"> people, while type B can hold only 2.</t>
    </r>
  </si>
  <si>
    <t>Here we've adjusted the per-apartment sizes. Now A can hold 4 people, not 3.</t>
  </si>
  <si>
    <t>The following statement is true, not just hypothetical/"suppose":</t>
  </si>
  <si>
    <t>Then their system can suggest that a police unit is dispatched to that location, without waiting for someone to call 9-1-1.</t>
  </si>
  <si>
    <t>The idea is that this improves (lowers) response times and leads to more shooters being caught, and so to lower crime rates.</t>
  </si>
  <si>
    <t>For now, we'll focus on the "locate a gunshot" part of the problem.</t>
  </si>
  <si>
    <t>It might help to know that the speed of sound is approximately</t>
  </si>
  <si>
    <t>For the artificial dataset given below, make a math model that will estimate the location of the gunshot</t>
  </si>
  <si>
    <t>sound's time of arrival(hrs after noon)</t>
  </si>
  <si>
    <t>On this sheet, all units are in either miles or hours or mph.</t>
  </si>
  <si>
    <t>While the actual costs in this problem are not realistic, the overall cost structure is realistic.</t>
  </si>
  <si>
    <t>What questions should we ask once Solver gives us an answer? Ask those questions and then work on answering them.</t>
  </si>
  <si>
    <t>Some numbers from the problem statement:</t>
  </si>
  <si>
    <t>Footnotes:</t>
  </si>
  <si>
    <t>If you make "x" cars at Factory A this week, the total cost at A (not the per-car cost) is sqrt(abs(2x)) "dollars" [footnote 1]</t>
  </si>
  <si>
    <t>While the actual costs in this problem are not realistic, the overall cost structure is realistic. [footnote 2]</t>
  </si>
  <si>
    <t>[2] Updating the problem to have realistic costs would be an interesting (mini-)project! Ideally we could also switch from a total-cost formula to a linear per-car cost, to help it fit into my Calculus 1 class more nicely.</t>
  </si>
  <si>
    <t>[1] Yes it seems silly to put absolute-value, abs(), on something that will never be negative. But, Solver often ends up trying to use negative x values in this problem, even if we tell it not to, and then it gets an error message and quits rather than going back to trying positive x values. Feel free to try it yourself with sqrt(2x) instead of sqrt(abs(2x)) and similarly for factory B, if you're curious.</t>
  </si>
  <si>
    <t>If you make "y" cars at Factory B this week, the total cost at B (not the per-car cost) is sqrt(abs(1.9y+400)) "dollars".</t>
  </si>
  <si>
    <t>An Electric Power Planning exploration</t>
  </si>
  <si>
    <t>You need to make 4 gigawatts (GW) of power.</t>
  </si>
  <si>
    <t>Suppose you are planning production of electric power for the next hour.</t>
  </si>
  <si>
    <t>If you make "x" GW of power at Generator A, the total cost at A (not the per-GW cost) is 3x^2</t>
  </si>
  <si>
    <t>If you make "y" GW of power at Generator B, the total cost at B (not the per-GW cost) is 2y^2</t>
  </si>
  <si>
    <t>How much power should you make at A and at B?</t>
  </si>
  <si>
    <t>latitude</t>
  </si>
  <si>
    <t>longitude</t>
  </si>
  <si>
    <t>&lt;-- this formula is what the sumproduct is doing, behind the scenes.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</si>
</sst>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164" formatCode="_(\$* #,##0.00_);_(\$* \(#,##0.00\);_(\$* \-??_);_(@_)"/>
    <numFmt numFmtId="165" formatCode="\$#,##0"/>
    <numFmt numFmtId="166" formatCode="_(* #,##0.00_);_(* \(#,##0.00\);_(* \-??_);_(@_)"/>
    <numFmt numFmtId="167" formatCode="_(* #,##0_);_(* \(#,##0\);_(* \-??_);_(@_)"/>
    <numFmt numFmtId="168" formatCode="_(\$* #,##0_);_(\$* \(#,##0\);_(\$* \-??_);_(@_)"/>
    <numFmt numFmtId="169" formatCode="&quot;$&quot;#,##0"/>
    <numFmt numFmtId="170" formatCode="0.0000000"/>
    <numFmt numFmtId="171" formatCode="0.000000"/>
    <numFmt numFmtId="174" formatCode="0.00000"/>
  </numFmts>
  <fonts count="26">
    <font>
      <sz val="10"/>
      <name val="Arial"/>
      <family val="2"/>
    </font>
    <font>
      <sz val="10"/>
      <name val="Arial"/>
      <family val="2"/>
    </font>
    <font>
      <b/>
      <sz val="11"/>
      <color rgb="FF000000"/>
      <name val="Arial"/>
      <family val="2"/>
    </font>
    <font>
      <u/>
      <sz val="10"/>
      <color theme="10"/>
      <name val="Arial"/>
      <family val="2"/>
    </font>
    <font>
      <sz val="9"/>
      <color indexed="81"/>
      <name val="Tahoma"/>
      <family val="2"/>
    </font>
    <font>
      <b/>
      <sz val="9"/>
      <color indexed="81"/>
      <name val="Tahoma"/>
      <family val="2"/>
    </font>
    <font>
      <sz val="10"/>
      <color theme="4" tint="0.59999389629810485"/>
      <name val="Arial"/>
      <family val="2"/>
    </font>
    <font>
      <sz val="11"/>
      <color rgb="FF000000"/>
      <name val="Courier New"/>
      <family val="3"/>
    </font>
    <font>
      <sz val="11"/>
      <color rgb="FF008000"/>
      <name val="Courier New"/>
      <family val="3"/>
    </font>
    <font>
      <sz val="11"/>
      <color rgb="FFA31515"/>
      <name val="Courier New"/>
      <family val="3"/>
    </font>
    <font>
      <sz val="11"/>
      <color rgb="FF09885A"/>
      <name val="Courier New"/>
      <family val="3"/>
    </font>
    <font>
      <sz val="11"/>
      <color rgb="FFAF00DB"/>
      <name val="Courier New"/>
      <family val="3"/>
    </font>
    <font>
      <sz val="12"/>
      <color rgb="FF212121"/>
      <name val="Roboto"/>
    </font>
    <font>
      <sz val="11"/>
      <color rgb="FF0000FF"/>
      <name val="Courier New"/>
      <family val="3"/>
    </font>
    <font>
      <sz val="11"/>
      <color rgb="FF795E26"/>
      <name val="Courier New"/>
      <family val="3"/>
    </font>
    <font>
      <sz val="8"/>
      <color rgb="FF000000"/>
      <name val="Courier New"/>
      <family val="3"/>
    </font>
    <font>
      <sz val="10"/>
      <color rgb="FFFF0000"/>
      <name val="Arial"/>
      <family val="2"/>
    </font>
    <font>
      <sz val="10"/>
      <color theme="0"/>
      <name val="Arial"/>
      <family val="2"/>
    </font>
    <font>
      <sz val="11"/>
      <color rgb="FF000000"/>
      <name val="Arial"/>
      <family val="2"/>
    </font>
    <font>
      <u/>
      <sz val="11"/>
      <color indexed="8"/>
      <name val="Arial"/>
      <family val="2"/>
    </font>
    <font>
      <sz val="11"/>
      <color indexed="8"/>
      <name val="Arial"/>
      <family val="2"/>
    </font>
    <font>
      <u/>
      <sz val="11"/>
      <color rgb="FF000000"/>
      <name val="Arial"/>
      <family val="2"/>
    </font>
    <font>
      <u/>
      <sz val="11"/>
      <color indexed="12"/>
      <name val="Calibri"/>
      <family val="2"/>
    </font>
    <font>
      <sz val="7"/>
      <color rgb="FF000000"/>
      <name val="Arial"/>
      <family val="2"/>
    </font>
    <font>
      <sz val="12"/>
      <name val="Times New Roman"/>
      <family val="1"/>
    </font>
    <font>
      <sz val="7"/>
      <name val="Times New Roman"/>
      <family val="1"/>
    </font>
  </fonts>
  <fills count="20">
    <fill>
      <patternFill patternType="none"/>
    </fill>
    <fill>
      <patternFill patternType="gray125"/>
    </fill>
    <fill>
      <patternFill patternType="solid">
        <fgColor indexed="11"/>
        <bgColor indexed="49"/>
      </patternFill>
    </fill>
    <fill>
      <patternFill patternType="solid">
        <fgColor indexed="52"/>
        <bgColor indexed="51"/>
      </patternFill>
    </fill>
    <fill>
      <patternFill patternType="solid">
        <fgColor indexed="46"/>
        <bgColor indexed="24"/>
      </patternFill>
    </fill>
    <fill>
      <patternFill patternType="solid">
        <fgColor indexed="45"/>
        <bgColor indexed="29"/>
      </patternFill>
    </fill>
    <fill>
      <patternFill patternType="solid">
        <fgColor indexed="13"/>
        <bgColor indexed="34"/>
      </patternFill>
    </fill>
    <fill>
      <patternFill patternType="solid">
        <fgColor indexed="53"/>
        <bgColor indexed="29"/>
      </patternFill>
    </fill>
    <fill>
      <patternFill patternType="solid">
        <fgColor indexed="50"/>
        <bgColor indexed="51"/>
      </patternFill>
    </fill>
    <fill>
      <patternFill patternType="solid">
        <fgColor theme="4" tint="0.59999389629810485"/>
        <bgColor indexed="64"/>
      </patternFill>
    </fill>
    <fill>
      <patternFill patternType="solid">
        <fgColor rgb="FFFFFFFE"/>
        <bgColor indexed="64"/>
      </patternFill>
    </fill>
    <fill>
      <patternFill patternType="solid">
        <fgColor rgb="FF92D050"/>
        <bgColor indexed="64"/>
      </patternFill>
    </fill>
    <fill>
      <patternFill patternType="solid">
        <fgColor rgb="FFFFC000"/>
        <bgColor indexed="64"/>
      </patternFill>
    </fill>
    <fill>
      <patternFill patternType="solid">
        <fgColor rgb="FFFF66FF"/>
        <bgColor indexed="64"/>
      </patternFill>
    </fill>
    <fill>
      <patternFill patternType="solid">
        <fgColor theme="4" tint="0.79998168889431442"/>
        <bgColor indexed="64"/>
      </patternFill>
    </fill>
    <fill>
      <patternFill patternType="solid">
        <fgColor rgb="FFCC00FF"/>
        <bgColor indexed="64"/>
      </patternFill>
    </fill>
    <fill>
      <patternFill patternType="solid">
        <fgColor rgb="FFFF3399"/>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166" fontId="1" fillId="0" borderId="0" applyFill="0" applyBorder="0" applyAlignment="0" applyProtection="0"/>
    <xf numFmtId="164" fontId="1" fillId="0" borderId="0" applyFill="0" applyBorder="0" applyAlignment="0" applyProtection="0"/>
    <xf numFmtId="0" fontId="3" fillId="0" borderId="0" applyNumberFormat="0" applyFill="0" applyBorder="0" applyAlignment="0" applyProtection="0"/>
    <xf numFmtId="0" fontId="22" fillId="0" borderId="0"/>
  </cellStyleXfs>
  <cellXfs count="79">
    <xf numFmtId="0" fontId="0" fillId="0" borderId="0" xfId="0"/>
    <xf numFmtId="0" fontId="0" fillId="0" borderId="0" xfId="0" applyFont="1"/>
    <xf numFmtId="0" fontId="0" fillId="2" borderId="0" xfId="0" applyFill="1"/>
    <xf numFmtId="0" fontId="0" fillId="0" borderId="0" xfId="0" applyFill="1"/>
    <xf numFmtId="165" fontId="0" fillId="0" borderId="0" xfId="2" applyNumberFormat="1" applyFont="1" applyFill="1" applyBorder="1" applyAlignment="1" applyProtection="1"/>
    <xf numFmtId="0" fontId="0" fillId="3" borderId="0" xfId="0" applyFill="1"/>
    <xf numFmtId="167" fontId="0" fillId="0" borderId="0" xfId="1" applyNumberFormat="1" applyFont="1" applyFill="1" applyBorder="1" applyAlignment="1" applyProtection="1"/>
    <xf numFmtId="0" fontId="0" fillId="4" borderId="0" xfId="0" applyFont="1" applyFill="1"/>
    <xf numFmtId="0" fontId="0" fillId="5" borderId="0" xfId="0" applyFill="1"/>
    <xf numFmtId="0" fontId="0" fillId="0" borderId="0" xfId="1" applyNumberFormat="1" applyFont="1" applyFill="1" applyBorder="1" applyAlignment="1" applyProtection="1"/>
    <xf numFmtId="164" fontId="0" fillId="0" borderId="0" xfId="2" applyFont="1" applyFill="1" applyBorder="1" applyAlignment="1" applyProtection="1"/>
    <xf numFmtId="0" fontId="0" fillId="4" borderId="0" xfId="0" applyFill="1"/>
    <xf numFmtId="168" fontId="0" fillId="0" borderId="0" xfId="2" applyNumberFormat="1" applyFont="1" applyFill="1" applyBorder="1" applyAlignment="1" applyProtection="1"/>
    <xf numFmtId="0" fontId="0" fillId="6" borderId="0" xfId="0" applyFill="1"/>
    <xf numFmtId="10" fontId="0" fillId="0" borderId="0" xfId="1" applyNumberFormat="1" applyFont="1" applyFill="1" applyBorder="1" applyAlignment="1" applyProtection="1"/>
    <xf numFmtId="10" fontId="0" fillId="5" borderId="0" xfId="0" applyNumberFormat="1" applyFill="1"/>
    <xf numFmtId="0" fontId="0" fillId="7" borderId="0" xfId="0" applyFill="1"/>
    <xf numFmtId="0" fontId="0" fillId="8" borderId="0" xfId="0" applyFill="1"/>
    <xf numFmtId="0" fontId="0" fillId="0" borderId="0" xfId="0" applyNumberFormat="1"/>
    <xf numFmtId="0" fontId="0" fillId="0" borderId="0" xfId="0" applyFont="1" applyAlignment="1">
      <alignment wrapText="1"/>
    </xf>
    <xf numFmtId="0" fontId="0" fillId="0" borderId="0" xfId="2" applyNumberFormat="1" applyFont="1" applyFill="1" applyBorder="1" applyAlignment="1" applyProtection="1"/>
    <xf numFmtId="0" fontId="0" fillId="0" borderId="0" xfId="0" applyFont="1" applyAlignment="1">
      <alignment horizontal="center"/>
    </xf>
    <xf numFmtId="169" fontId="1" fillId="0" borderId="0" xfId="2" applyNumberFormat="1" applyFill="1" applyBorder="1" applyAlignment="1" applyProtection="1"/>
    <xf numFmtId="169" fontId="0" fillId="0" borderId="0" xfId="2" applyNumberFormat="1" applyFont="1" applyFill="1" applyBorder="1" applyAlignment="1" applyProtection="1"/>
    <xf numFmtId="0" fontId="0" fillId="0" borderId="0" xfId="0" applyAlignment="1">
      <alignment wrapText="1"/>
    </xf>
    <xf numFmtId="20" fontId="0" fillId="0" borderId="0" xfId="0" applyNumberFormat="1" applyFont="1"/>
    <xf numFmtId="0" fontId="2" fillId="0" borderId="0" xfId="0" applyFont="1" applyAlignment="1">
      <alignment horizontal="left" vertical="center" indent="1"/>
    </xf>
    <xf numFmtId="0" fontId="3" fillId="0" borderId="0" xfId="3"/>
    <xf numFmtId="0" fontId="0" fillId="9" borderId="0" xfId="0" applyNumberFormat="1" applyFill="1"/>
    <xf numFmtId="164" fontId="1" fillId="0" borderId="0" xfId="2"/>
    <xf numFmtId="0" fontId="8" fillId="0" borderId="0" xfId="0" applyFont="1" applyAlignment="1">
      <alignment vertical="center"/>
    </xf>
    <xf numFmtId="0" fontId="7" fillId="0" borderId="0" xfId="0" applyFont="1" applyAlignment="1">
      <alignment vertical="center"/>
    </xf>
    <xf numFmtId="0" fontId="0" fillId="10" borderId="0" xfId="0" applyFill="1" applyAlignment="1">
      <alignment vertical="center"/>
    </xf>
    <xf numFmtId="0" fontId="11" fillId="0" borderId="0" xfId="0" applyFont="1" applyAlignment="1">
      <alignment vertical="center"/>
    </xf>
    <xf numFmtId="0" fontId="12" fillId="0" borderId="0" xfId="0" applyFont="1"/>
    <xf numFmtId="6" fontId="0" fillId="0" borderId="0" xfId="0" applyNumberFormat="1"/>
    <xf numFmtId="0" fontId="0" fillId="11" borderId="0" xfId="0" applyFill="1"/>
    <xf numFmtId="0" fontId="0" fillId="12" borderId="0" xfId="0" applyFill="1"/>
    <xf numFmtId="0" fontId="0" fillId="14" borderId="0" xfId="0" applyFont="1" applyFill="1"/>
    <xf numFmtId="0" fontId="15" fillId="0" borderId="0" xfId="0" applyFont="1"/>
    <xf numFmtId="0" fontId="0" fillId="13" borderId="0" xfId="0" applyFont="1" applyFill="1"/>
    <xf numFmtId="0" fontId="0" fillId="0" borderId="0" xfId="0" applyAlignment="1"/>
    <xf numFmtId="0" fontId="17" fillId="0" borderId="0" xfId="0" applyFont="1"/>
    <xf numFmtId="0" fontId="18" fillId="0" borderId="0" xfId="0" applyFont="1" applyAlignment="1">
      <alignment vertical="center"/>
    </xf>
    <xf numFmtId="0" fontId="21" fillId="0" borderId="0" xfId="0" applyFont="1" applyAlignment="1">
      <alignment vertical="center"/>
    </xf>
    <xf numFmtId="0" fontId="22" fillId="0" borderId="0" xfId="4"/>
    <xf numFmtId="170" fontId="0" fillId="0" borderId="0" xfId="0" applyNumberFormat="1"/>
    <xf numFmtId="0" fontId="0" fillId="15" borderId="0" xfId="0" applyFill="1"/>
    <xf numFmtId="0" fontId="0" fillId="16" borderId="0" xfId="0" applyFill="1"/>
    <xf numFmtId="0" fontId="0" fillId="14" borderId="0" xfId="0" applyFill="1"/>
    <xf numFmtId="0" fontId="0" fillId="17" borderId="0" xfId="0" applyFill="1" applyAlignment="1">
      <alignment horizontal="right"/>
    </xf>
    <xf numFmtId="0" fontId="0" fillId="18" borderId="1" xfId="0" applyFill="1" applyBorder="1"/>
    <xf numFmtId="0" fontId="0" fillId="18" borderId="2" xfId="0" applyFill="1" applyBorder="1"/>
    <xf numFmtId="0" fontId="0" fillId="18" borderId="3" xfId="0" applyFill="1" applyBorder="1"/>
    <xf numFmtId="0" fontId="0" fillId="18" borderId="4" xfId="0" applyFill="1" applyBorder="1"/>
    <xf numFmtId="0" fontId="0" fillId="18" borderId="0" xfId="0" applyFill="1" applyBorder="1"/>
    <xf numFmtId="0" fontId="0" fillId="18" borderId="5" xfId="0" applyFill="1" applyBorder="1"/>
    <xf numFmtId="0" fontId="0" fillId="18" borderId="6" xfId="0" applyFill="1" applyBorder="1"/>
    <xf numFmtId="0" fontId="0" fillId="18" borderId="7" xfId="0" applyFill="1" applyBorder="1"/>
    <xf numFmtId="0" fontId="0" fillId="18" borderId="8" xfId="0" applyFill="1" applyBorder="1"/>
    <xf numFmtId="0" fontId="0" fillId="19" borderId="0" xfId="0" applyFill="1"/>
    <xf numFmtId="0" fontId="0" fillId="0" borderId="0" xfId="0" applyAlignment="1">
      <alignment horizontal="center"/>
    </xf>
    <xf numFmtId="0" fontId="0" fillId="0" borderId="0" xfId="0" applyAlignment="1">
      <alignment horizontal="center" wrapText="1"/>
    </xf>
    <xf numFmtId="0" fontId="0" fillId="17" borderId="0" xfId="0" applyFill="1"/>
    <xf numFmtId="0" fontId="23" fillId="0" borderId="0" xfId="0" applyFont="1"/>
    <xf numFmtId="0" fontId="0" fillId="0" borderId="0" xfId="0"/>
    <xf numFmtId="171" fontId="0" fillId="0" borderId="0" xfId="0" applyNumberFormat="1"/>
    <xf numFmtId="0" fontId="0" fillId="0" borderId="0" xfId="0"/>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center" indent="4"/>
    </xf>
    <xf numFmtId="0" fontId="24" fillId="0" borderId="0" xfId="0" applyFont="1" applyAlignment="1">
      <alignment horizontal="left" vertical="center" indent="2"/>
    </xf>
    <xf numFmtId="0" fontId="24" fillId="0" borderId="0" xfId="0" applyFont="1" applyAlignment="1">
      <alignment horizontal="left" vertical="center" indent="6"/>
    </xf>
    <xf numFmtId="6" fontId="0" fillId="0" borderId="0" xfId="0" applyNumberFormat="1" applyAlignment="1">
      <alignment horizontal="center"/>
    </xf>
    <xf numFmtId="0" fontId="0" fillId="0" borderId="0" xfId="0" applyAlignment="1">
      <alignment horizontal="right"/>
    </xf>
    <xf numFmtId="6" fontId="0" fillId="0" borderId="0" xfId="0" applyNumberFormat="1" applyAlignment="1">
      <alignment horizontal="left"/>
    </xf>
    <xf numFmtId="0" fontId="24" fillId="0" borderId="0" xfId="0" applyFont="1" applyAlignment="1">
      <alignment horizontal="right" vertical="center" indent="2"/>
    </xf>
    <xf numFmtId="174" fontId="17" fillId="0" borderId="0" xfId="0" applyNumberFormat="1" applyFont="1"/>
    <xf numFmtId="0" fontId="0" fillId="0" borderId="9" xfId="0" applyBorder="1" applyAlignment="1">
      <alignment horizontal="center"/>
    </xf>
  </cellXfs>
  <cellStyles count="5">
    <cellStyle name="Comma" xfId="1" builtinId="3"/>
    <cellStyle name="Currency" xfId="2" builtinId="4"/>
    <cellStyle name="Hyperlink" xfId="3" builtinId="8"/>
    <cellStyle name="Hyperlink 2" xfId="4" xr:uid="{0F7B839A-A490-4483-A3C2-A8E882986DDA}"/>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AECF00"/>
      <rgbColor rgb="00FFCC00"/>
      <rgbColor rgb="00FF9900"/>
      <rgbColor rgb="00EB613D"/>
      <rgbColor rgb="00666699"/>
      <rgbColor rgb="00969696"/>
      <rgbColor rgb="00003366"/>
      <rgbColor rgb="00339966"/>
      <rgbColor rgb="00003300"/>
      <rgbColor rgb="00333300"/>
      <rgbColor rgb="00993300"/>
      <rgbColor rgb="00993366"/>
      <rgbColor rgb="00333399"/>
      <rgbColor rgb="00333333"/>
    </indexedColors>
    <mruColors>
      <color rgb="FFFF66FF"/>
      <color rgb="FFFF66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1694217314082"/>
          <c:y val="9.0278083896497593E-2"/>
          <c:w val="0.8166683281826338"/>
          <c:h val="0.67014116123169365"/>
        </c:manualLayout>
      </c:layout>
      <c:scatterChart>
        <c:scatterStyle val="lineMarker"/>
        <c:varyColors val="0"/>
        <c:ser>
          <c:idx val="0"/>
          <c:order val="0"/>
          <c:tx>
            <c:strRef>
              <c:f>blankgraphs!$C$16</c:f>
              <c:strCache>
                <c:ptCount val="1"/>
                <c:pt idx="0">
                  <c:v>y</c:v>
                </c:pt>
              </c:strCache>
            </c:strRef>
          </c:tx>
          <c:spPr>
            <a:ln w="19050">
              <a:noFill/>
            </a:ln>
          </c:spPr>
          <c:marker>
            <c:symbol val="none"/>
          </c:marker>
          <c:xVal>
            <c:numRef>
              <c:f>blankgraphs!$B$17:$B$24</c:f>
              <c:numCache>
                <c:formatCode>General</c:formatCode>
                <c:ptCount val="8"/>
                <c:pt idx="0">
                  <c:v>5</c:v>
                </c:pt>
                <c:pt idx="1">
                  <c:v>0</c:v>
                </c:pt>
                <c:pt idx="3">
                  <c:v>14</c:v>
                </c:pt>
                <c:pt idx="4">
                  <c:v>0</c:v>
                </c:pt>
                <c:pt idx="6">
                  <c:v>6</c:v>
                </c:pt>
                <c:pt idx="7">
                  <c:v>0</c:v>
                </c:pt>
              </c:numCache>
            </c:numRef>
          </c:xVal>
          <c:yVal>
            <c:numRef>
              <c:f>blankgraphs!$C$17:$C$24</c:f>
              <c:numCache>
                <c:formatCode>General</c:formatCode>
                <c:ptCount val="8"/>
                <c:pt idx="0">
                  <c:v>0</c:v>
                </c:pt>
                <c:pt idx="1">
                  <c:v>15</c:v>
                </c:pt>
                <c:pt idx="3">
                  <c:v>0</c:v>
                </c:pt>
                <c:pt idx="4">
                  <c:v>7</c:v>
                </c:pt>
                <c:pt idx="6">
                  <c:v>0</c:v>
                </c:pt>
                <c:pt idx="7">
                  <c:v>9</c:v>
                </c:pt>
              </c:numCache>
            </c:numRef>
          </c:yVal>
          <c:smooth val="0"/>
          <c:extLst>
            <c:ext xmlns:c16="http://schemas.microsoft.com/office/drawing/2014/chart" uri="{C3380CC4-5D6E-409C-BE32-E72D297353CC}">
              <c16:uniqueId val="{00000000-4663-46BA-B1C2-CEEC5815839E}"/>
            </c:ext>
          </c:extLst>
        </c:ser>
        <c:dLbls>
          <c:showLegendKey val="0"/>
          <c:showVal val="0"/>
          <c:showCatName val="0"/>
          <c:showSerName val="0"/>
          <c:showPercent val="0"/>
          <c:showBubbleSize val="0"/>
        </c:dLbls>
        <c:axId val="919531640"/>
        <c:axId val="1166427408"/>
      </c:scatterChart>
      <c:valAx>
        <c:axId val="919531640"/>
        <c:scaling>
          <c:orientation val="minMax"/>
          <c:max val="14"/>
          <c:min val="0"/>
        </c:scaling>
        <c:delete val="0"/>
        <c:axPos val="b"/>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Type1</a:t>
                </a:r>
              </a:p>
            </c:rich>
          </c:tx>
          <c:layout>
            <c:manualLayout>
              <c:xMode val="edge"/>
              <c:yMode val="edge"/>
              <c:x val="0.50625109361329834"/>
              <c:y val="0.86805847185768448"/>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7408"/>
        <c:crossesAt val="0"/>
        <c:crossBetween val="midCat"/>
      </c:valAx>
      <c:valAx>
        <c:axId val="1166427408"/>
        <c:scaling>
          <c:orientation val="minMax"/>
          <c:max val="16"/>
          <c:min val="0"/>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Type2</a:t>
                </a:r>
              </a:p>
            </c:rich>
          </c:tx>
          <c:layout>
            <c:manualLayout>
              <c:xMode val="edge"/>
              <c:yMode val="edge"/>
              <c:x val="3.3333333333333333E-2"/>
              <c:y val="0.32986220472440947"/>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19531640"/>
        <c:crossesAt val="0"/>
        <c:crossBetween val="midCat"/>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1694217314082"/>
          <c:y val="9.0278083896497593E-2"/>
          <c:w val="0.8166683281826338"/>
          <c:h val="0.67014116123169365"/>
        </c:manualLayout>
      </c:layout>
      <c:scatterChart>
        <c:scatterStyle val="lineMarker"/>
        <c:varyColors val="0"/>
        <c:ser>
          <c:idx val="0"/>
          <c:order val="0"/>
          <c:tx>
            <c:strRef>
              <c:f>blankgraphs!$C$16</c:f>
              <c:strCache>
                <c:ptCount val="1"/>
                <c:pt idx="0">
                  <c:v>y</c:v>
                </c:pt>
              </c:strCache>
            </c:strRef>
          </c:tx>
          <c:spPr>
            <a:ln w="19050">
              <a:noFill/>
            </a:ln>
          </c:spPr>
          <c:marker>
            <c:symbol val="none"/>
          </c:marker>
          <c:xVal>
            <c:numRef>
              <c:f>blankgraphs!$B$17:$B$24</c:f>
              <c:numCache>
                <c:formatCode>General</c:formatCode>
                <c:ptCount val="8"/>
                <c:pt idx="0">
                  <c:v>5</c:v>
                </c:pt>
                <c:pt idx="1">
                  <c:v>0</c:v>
                </c:pt>
                <c:pt idx="3">
                  <c:v>14</c:v>
                </c:pt>
                <c:pt idx="4">
                  <c:v>0</c:v>
                </c:pt>
                <c:pt idx="6">
                  <c:v>6</c:v>
                </c:pt>
                <c:pt idx="7">
                  <c:v>0</c:v>
                </c:pt>
              </c:numCache>
            </c:numRef>
          </c:xVal>
          <c:yVal>
            <c:numRef>
              <c:f>blankgraphs!$C$17:$C$24</c:f>
              <c:numCache>
                <c:formatCode>General</c:formatCode>
                <c:ptCount val="8"/>
                <c:pt idx="0">
                  <c:v>0</c:v>
                </c:pt>
                <c:pt idx="1">
                  <c:v>15</c:v>
                </c:pt>
                <c:pt idx="3">
                  <c:v>0</c:v>
                </c:pt>
                <c:pt idx="4">
                  <c:v>7</c:v>
                </c:pt>
                <c:pt idx="6">
                  <c:v>0</c:v>
                </c:pt>
                <c:pt idx="7">
                  <c:v>9</c:v>
                </c:pt>
              </c:numCache>
            </c:numRef>
          </c:yVal>
          <c:smooth val="0"/>
          <c:extLst>
            <c:ext xmlns:c16="http://schemas.microsoft.com/office/drawing/2014/chart" uri="{C3380CC4-5D6E-409C-BE32-E72D297353CC}">
              <c16:uniqueId val="{00000000-1EDE-4749-89DE-EBE4A7EA40B1}"/>
            </c:ext>
          </c:extLst>
        </c:ser>
        <c:dLbls>
          <c:showLegendKey val="0"/>
          <c:showVal val="0"/>
          <c:showCatName val="0"/>
          <c:showSerName val="0"/>
          <c:showPercent val="0"/>
          <c:showBubbleSize val="0"/>
        </c:dLbls>
        <c:axId val="1166428192"/>
        <c:axId val="1166428584"/>
      </c:scatterChart>
      <c:valAx>
        <c:axId val="1166428192"/>
        <c:scaling>
          <c:orientation val="minMax"/>
          <c:max val="14"/>
          <c:min val="0"/>
        </c:scaling>
        <c:delete val="0"/>
        <c:axPos val="b"/>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Type1</a:t>
                </a:r>
              </a:p>
            </c:rich>
          </c:tx>
          <c:layout>
            <c:manualLayout>
              <c:xMode val="edge"/>
              <c:yMode val="edge"/>
              <c:x val="0.50625109361329834"/>
              <c:y val="0.86805847185768448"/>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8584"/>
        <c:crossesAt val="0"/>
        <c:crossBetween val="midCat"/>
      </c:valAx>
      <c:valAx>
        <c:axId val="1166428584"/>
        <c:scaling>
          <c:orientation val="minMax"/>
          <c:max val="16"/>
          <c:min val="0"/>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Type2</a:t>
                </a:r>
              </a:p>
            </c:rich>
          </c:tx>
          <c:layout>
            <c:manualLayout>
              <c:xMode val="edge"/>
              <c:yMode val="edge"/>
              <c:x val="3.3333333333333333E-2"/>
              <c:y val="0.32986220472440947"/>
            </c:manualLayout>
          </c:layout>
          <c:overlay val="0"/>
          <c:spPr>
            <a:noFill/>
            <a:ln w="25400">
              <a:noFill/>
            </a:ln>
          </c:spPr>
        </c:title>
        <c:numFmt formatCode="General" sourceLinked="1"/>
        <c:majorTickMark val="out"/>
        <c:minorTickMark val="none"/>
        <c:tickLblPos val="low"/>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66428192"/>
        <c:crossesAt val="0"/>
        <c:crossBetween val="midCat"/>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6</xdr:col>
      <xdr:colOff>1437</xdr:colOff>
      <xdr:row>6</xdr:row>
      <xdr:rowOff>0</xdr:rowOff>
    </xdr:from>
    <xdr:to>
      <xdr:col>6</xdr:col>
      <xdr:colOff>512656</xdr:colOff>
      <xdr:row>10</xdr:row>
      <xdr:rowOff>66907</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3659037" y="1003610"/>
          <a:ext cx="511219" cy="735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16</xdr:row>
      <xdr:rowOff>95250</xdr:rowOff>
    </xdr:from>
    <xdr:to>
      <xdr:col>6</xdr:col>
      <xdr:colOff>581025</xdr:colOff>
      <xdr:row>16</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flipH="1">
          <a:off x="3152775" y="2686050"/>
          <a:ext cx="10858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76200</xdr:colOff>
      <xdr:row>24</xdr:row>
      <xdr:rowOff>95250</xdr:rowOff>
    </xdr:from>
    <xdr:to>
      <xdr:col>7</xdr:col>
      <xdr:colOff>600075</xdr:colOff>
      <xdr:row>24</xdr:row>
      <xdr:rowOff>114300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flipV="1">
          <a:off x="3733800" y="3981450"/>
          <a:ext cx="1133475" cy="190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266700</xdr:colOff>
      <xdr:row>11</xdr:row>
      <xdr:rowOff>0</xdr:rowOff>
    </xdr:from>
    <xdr:to>
      <xdr:col>15</xdr:col>
      <xdr:colOff>444975</xdr:colOff>
      <xdr:row>25</xdr:row>
      <xdr:rowOff>123825</xdr:rowOff>
    </xdr:to>
    <xdr:pic>
      <xdr:nvPicPr>
        <xdr:cNvPr id="2" name="Picture 2">
          <a:extLst>
            <a:ext uri="{FF2B5EF4-FFF2-40B4-BE49-F238E27FC236}">
              <a16:creationId xmlns:a16="http://schemas.microsoft.com/office/drawing/2014/main" id="{67F455AB-70BE-4D9E-AAB5-9F8767044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2300" y="1844040"/>
          <a:ext cx="2616675" cy="2470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16</xdr:row>
      <xdr:rowOff>95250</xdr:rowOff>
    </xdr:from>
    <xdr:to>
      <xdr:col>6</xdr:col>
      <xdr:colOff>581025</xdr:colOff>
      <xdr:row>16</xdr:row>
      <xdr:rowOff>95250</xdr:rowOff>
    </xdr:to>
    <xdr:cxnSp macro="">
      <xdr:nvCxnSpPr>
        <xdr:cNvPr id="3" name="Straight Arrow Connector 2">
          <a:extLst>
            <a:ext uri="{FF2B5EF4-FFF2-40B4-BE49-F238E27FC236}">
              <a16:creationId xmlns:a16="http://schemas.microsoft.com/office/drawing/2014/main" id="{A2C7A379-68B4-43A6-A016-F3C4C0B5064F}"/>
            </a:ext>
          </a:extLst>
        </xdr:cNvPr>
        <xdr:cNvCxnSpPr/>
      </xdr:nvCxnSpPr>
      <xdr:spPr bwMode="auto">
        <a:xfrm flipH="1">
          <a:off x="3152775" y="2777490"/>
          <a:ext cx="10858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76200</xdr:colOff>
      <xdr:row>24</xdr:row>
      <xdr:rowOff>95250</xdr:rowOff>
    </xdr:from>
    <xdr:to>
      <xdr:col>7</xdr:col>
      <xdr:colOff>600075</xdr:colOff>
      <xdr:row>24</xdr:row>
      <xdr:rowOff>114300</xdr:rowOff>
    </xdr:to>
    <xdr:cxnSp macro="">
      <xdr:nvCxnSpPr>
        <xdr:cNvPr id="4" name="Straight Arrow Connector 3">
          <a:extLst>
            <a:ext uri="{FF2B5EF4-FFF2-40B4-BE49-F238E27FC236}">
              <a16:creationId xmlns:a16="http://schemas.microsoft.com/office/drawing/2014/main" id="{C4328AC4-672F-41C7-AA7F-689186BA9B67}"/>
            </a:ext>
          </a:extLst>
        </xdr:cNvPr>
        <xdr:cNvCxnSpPr/>
      </xdr:nvCxnSpPr>
      <xdr:spPr bwMode="auto">
        <a:xfrm flipH="1" flipV="1">
          <a:off x="3733800" y="4118610"/>
          <a:ext cx="1133475" cy="190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xdr:colOff>
      <xdr:row>3</xdr:row>
      <xdr:rowOff>662940</xdr:rowOff>
    </xdr:from>
    <xdr:to>
      <xdr:col>8</xdr:col>
      <xdr:colOff>7620</xdr:colOff>
      <xdr:row>5</xdr:row>
      <xdr:rowOff>327660</xdr:rowOff>
    </xdr:to>
    <xdr:cxnSp macro="">
      <xdr:nvCxnSpPr>
        <xdr:cNvPr id="3" name="Straight Arrow Connector 2">
          <a:extLst>
            <a:ext uri="{FF2B5EF4-FFF2-40B4-BE49-F238E27FC236}">
              <a16:creationId xmlns:a16="http://schemas.microsoft.com/office/drawing/2014/main" id="{E9028A1F-0126-4269-990E-72BB08A1959D}"/>
            </a:ext>
          </a:extLst>
        </xdr:cNvPr>
        <xdr:cNvCxnSpPr/>
      </xdr:nvCxnSpPr>
      <xdr:spPr bwMode="auto">
        <a:xfrm>
          <a:off x="4701540" y="1165860"/>
          <a:ext cx="601980" cy="5029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876300</xdr:colOff>
      <xdr:row>7</xdr:row>
      <xdr:rowOff>30480</xdr:rowOff>
    </xdr:from>
    <xdr:to>
      <xdr:col>8</xdr:col>
      <xdr:colOff>22860</xdr:colOff>
      <xdr:row>8</xdr:row>
      <xdr:rowOff>152400</xdr:rowOff>
    </xdr:to>
    <xdr:cxnSp macro="">
      <xdr:nvCxnSpPr>
        <xdr:cNvPr id="5" name="Straight Arrow Connector 4">
          <a:extLst>
            <a:ext uri="{FF2B5EF4-FFF2-40B4-BE49-F238E27FC236}">
              <a16:creationId xmlns:a16="http://schemas.microsoft.com/office/drawing/2014/main" id="{79E65F95-D910-4053-8A0F-EA75E9669205}"/>
            </a:ext>
          </a:extLst>
        </xdr:cNvPr>
        <xdr:cNvCxnSpPr/>
      </xdr:nvCxnSpPr>
      <xdr:spPr bwMode="auto">
        <a:xfrm flipH="1">
          <a:off x="4678680" y="1874520"/>
          <a:ext cx="640080" cy="9601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7</xdr:row>
      <xdr:rowOff>830580</xdr:rowOff>
    </xdr:from>
    <xdr:to>
      <xdr:col>6</xdr:col>
      <xdr:colOff>22860</xdr:colOff>
      <xdr:row>8</xdr:row>
      <xdr:rowOff>160020</xdr:rowOff>
    </xdr:to>
    <xdr:cxnSp macro="">
      <xdr:nvCxnSpPr>
        <xdr:cNvPr id="7" name="Straight Arrow Connector 6">
          <a:extLst>
            <a:ext uri="{FF2B5EF4-FFF2-40B4-BE49-F238E27FC236}">
              <a16:creationId xmlns:a16="http://schemas.microsoft.com/office/drawing/2014/main" id="{F5598D82-A621-4189-9D5C-85E67C201D53}"/>
            </a:ext>
          </a:extLst>
        </xdr:cNvPr>
        <xdr:cNvCxnSpPr/>
      </xdr:nvCxnSpPr>
      <xdr:spPr bwMode="auto">
        <a:xfrm flipH="1" flipV="1">
          <a:off x="3192780" y="2674620"/>
          <a:ext cx="632460" cy="1676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373380</xdr:colOff>
      <xdr:row>6</xdr:row>
      <xdr:rowOff>15240</xdr:rowOff>
    </xdr:from>
    <xdr:to>
      <xdr:col>4</xdr:col>
      <xdr:colOff>381000</xdr:colOff>
      <xdr:row>7</xdr:row>
      <xdr:rowOff>15240</xdr:rowOff>
    </xdr:to>
    <xdr:cxnSp macro="">
      <xdr:nvCxnSpPr>
        <xdr:cNvPr id="9" name="Straight Arrow Connector 8">
          <a:extLst>
            <a:ext uri="{FF2B5EF4-FFF2-40B4-BE49-F238E27FC236}">
              <a16:creationId xmlns:a16="http://schemas.microsoft.com/office/drawing/2014/main" id="{5ADEA613-9B3D-49BE-B52A-9C3A4AC969B7}"/>
            </a:ext>
          </a:extLst>
        </xdr:cNvPr>
        <xdr:cNvCxnSpPr/>
      </xdr:nvCxnSpPr>
      <xdr:spPr bwMode="auto">
        <a:xfrm flipH="1" flipV="1">
          <a:off x="2811780" y="1691640"/>
          <a:ext cx="7620" cy="1676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411480</xdr:colOff>
      <xdr:row>4</xdr:row>
      <xdr:rowOff>7620</xdr:rowOff>
    </xdr:from>
    <xdr:to>
      <xdr:col>6</xdr:col>
      <xdr:colOff>289560</xdr:colOff>
      <xdr:row>4</xdr:row>
      <xdr:rowOff>160020</xdr:rowOff>
    </xdr:to>
    <xdr:cxnSp macro="">
      <xdr:nvCxnSpPr>
        <xdr:cNvPr id="11" name="Straight Arrow Connector 10">
          <a:extLst>
            <a:ext uri="{FF2B5EF4-FFF2-40B4-BE49-F238E27FC236}">
              <a16:creationId xmlns:a16="http://schemas.microsoft.com/office/drawing/2014/main" id="{CD16AA8B-E40F-44B5-BBB0-137EDA849F15}"/>
            </a:ext>
          </a:extLst>
        </xdr:cNvPr>
        <xdr:cNvCxnSpPr/>
      </xdr:nvCxnSpPr>
      <xdr:spPr bwMode="auto">
        <a:xfrm flipV="1">
          <a:off x="2849880" y="678180"/>
          <a:ext cx="109728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60960</xdr:colOff>
      <xdr:row>4</xdr:row>
      <xdr:rowOff>15240</xdr:rowOff>
    </xdr:from>
    <xdr:to>
      <xdr:col>4</xdr:col>
      <xdr:colOff>15240</xdr:colOff>
      <xdr:row>5</xdr:row>
      <xdr:rowOff>7620</xdr:rowOff>
    </xdr:to>
    <xdr:cxnSp macro="">
      <xdr:nvCxnSpPr>
        <xdr:cNvPr id="23" name="Straight Arrow Connector 22">
          <a:extLst>
            <a:ext uri="{FF2B5EF4-FFF2-40B4-BE49-F238E27FC236}">
              <a16:creationId xmlns:a16="http://schemas.microsoft.com/office/drawing/2014/main" id="{CE5845A9-FFB2-4CA0-A900-E8B8B05AF6C3}"/>
            </a:ext>
          </a:extLst>
        </xdr:cNvPr>
        <xdr:cNvCxnSpPr/>
      </xdr:nvCxnSpPr>
      <xdr:spPr bwMode="auto">
        <a:xfrm flipH="1" flipV="1">
          <a:off x="1889760" y="1188720"/>
          <a:ext cx="563880" cy="16002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0</xdr:colOff>
      <xdr:row>29</xdr:row>
      <xdr:rowOff>0</xdr:rowOff>
    </xdr:from>
    <xdr:to>
      <xdr:col>28</xdr:col>
      <xdr:colOff>418667</xdr:colOff>
      <xdr:row>42</xdr:row>
      <xdr:rowOff>123507</xdr:rowOff>
    </xdr:to>
    <xdr:pic>
      <xdr:nvPicPr>
        <xdr:cNvPr id="5" name="Picture 4">
          <a:extLst>
            <a:ext uri="{FF2B5EF4-FFF2-40B4-BE49-F238E27FC236}">
              <a16:creationId xmlns:a16="http://schemas.microsoft.com/office/drawing/2014/main" id="{D919FB8F-307F-4C7E-99E8-90C13AF44642}"/>
            </a:ext>
          </a:extLst>
        </xdr:cNvPr>
        <xdr:cNvPicPr>
          <a:picLocks noChangeAspect="1"/>
        </xdr:cNvPicPr>
      </xdr:nvPicPr>
      <xdr:blipFill>
        <a:blip xmlns:r="http://schemas.openxmlformats.org/officeDocument/2006/relationships" r:embed="rId1"/>
        <a:stretch>
          <a:fillRect/>
        </a:stretch>
      </xdr:blipFill>
      <xdr:spPr>
        <a:xfrm>
          <a:off x="14065624" y="5450541"/>
          <a:ext cx="3466667" cy="2436401"/>
        </a:xfrm>
        <a:prstGeom prst="rect">
          <a:avLst/>
        </a:prstGeom>
      </xdr:spPr>
    </xdr:pic>
    <xdr:clientData/>
  </xdr:twoCellAnchor>
  <xdr:twoCellAnchor editAs="oneCell">
    <xdr:from>
      <xdr:col>23</xdr:col>
      <xdr:colOff>0</xdr:colOff>
      <xdr:row>46</xdr:row>
      <xdr:rowOff>0</xdr:rowOff>
    </xdr:from>
    <xdr:to>
      <xdr:col>28</xdr:col>
      <xdr:colOff>390095</xdr:colOff>
      <xdr:row>59</xdr:row>
      <xdr:rowOff>171132</xdr:rowOff>
    </xdr:to>
    <xdr:pic>
      <xdr:nvPicPr>
        <xdr:cNvPr id="6" name="Picture 5">
          <a:extLst>
            <a:ext uri="{FF2B5EF4-FFF2-40B4-BE49-F238E27FC236}">
              <a16:creationId xmlns:a16="http://schemas.microsoft.com/office/drawing/2014/main" id="{42FFCAF8-173D-4029-8B09-25037D4D9668}"/>
            </a:ext>
          </a:extLst>
        </xdr:cNvPr>
        <xdr:cNvPicPr>
          <a:picLocks noChangeAspect="1"/>
        </xdr:cNvPicPr>
      </xdr:nvPicPr>
      <xdr:blipFill>
        <a:blip xmlns:r="http://schemas.openxmlformats.org/officeDocument/2006/relationships" r:embed="rId2"/>
        <a:stretch>
          <a:fillRect/>
        </a:stretch>
      </xdr:blipFill>
      <xdr:spPr>
        <a:xfrm>
          <a:off x="14065624" y="8480612"/>
          <a:ext cx="3438095" cy="2475061"/>
        </a:xfrm>
        <a:prstGeom prst="rect">
          <a:avLst/>
        </a:prstGeom>
      </xdr:spPr>
    </xdr:pic>
    <xdr:clientData/>
  </xdr:twoCellAnchor>
  <xdr:twoCellAnchor editAs="oneCell">
    <xdr:from>
      <xdr:col>23</xdr:col>
      <xdr:colOff>0</xdr:colOff>
      <xdr:row>63</xdr:row>
      <xdr:rowOff>0</xdr:rowOff>
    </xdr:from>
    <xdr:to>
      <xdr:col>28</xdr:col>
      <xdr:colOff>494857</xdr:colOff>
      <xdr:row>76</xdr:row>
      <xdr:rowOff>75885</xdr:rowOff>
    </xdr:to>
    <xdr:pic>
      <xdr:nvPicPr>
        <xdr:cNvPr id="7" name="Picture 6">
          <a:extLst>
            <a:ext uri="{FF2B5EF4-FFF2-40B4-BE49-F238E27FC236}">
              <a16:creationId xmlns:a16="http://schemas.microsoft.com/office/drawing/2014/main" id="{00B62196-6E0F-4A91-8172-B855114312A7}"/>
            </a:ext>
          </a:extLst>
        </xdr:cNvPr>
        <xdr:cNvPicPr>
          <a:picLocks noChangeAspect="1"/>
        </xdr:cNvPicPr>
      </xdr:nvPicPr>
      <xdr:blipFill>
        <a:blip xmlns:r="http://schemas.openxmlformats.org/officeDocument/2006/relationships" r:embed="rId3"/>
        <a:stretch>
          <a:fillRect/>
        </a:stretch>
      </xdr:blipFill>
      <xdr:spPr>
        <a:xfrm>
          <a:off x="14065624" y="11501718"/>
          <a:ext cx="3542857" cy="23977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304800</xdr:colOff>
      <xdr:row>30</xdr:row>
      <xdr:rowOff>152400</xdr:rowOff>
    </xdr:to>
    <xdr:graphicFrame macro="">
      <xdr:nvGraphicFramePr>
        <xdr:cNvPr id="8245" name="Chart 1">
          <a:extLst>
            <a:ext uri="{FF2B5EF4-FFF2-40B4-BE49-F238E27FC236}">
              <a16:creationId xmlns:a16="http://schemas.microsoft.com/office/drawing/2014/main" id="{00000000-0008-0000-0600-000035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8246" name="Chart 2">
          <a:extLst>
            <a:ext uri="{FF2B5EF4-FFF2-40B4-BE49-F238E27FC236}">
              <a16:creationId xmlns:a16="http://schemas.microsoft.com/office/drawing/2014/main" id="{00000000-0008-0000-0600-000036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449580</xdr:colOff>
      <xdr:row>8</xdr:row>
      <xdr:rowOff>114300</xdr:rowOff>
    </xdr:to>
    <xdr:pic>
      <xdr:nvPicPr>
        <xdr:cNvPr id="2" name="Picture 1" descr="https://lh5.googleusercontent.com/TL2TmfcmNiundiMdyBUOPTVUEgX8IP7S0S4JocQd-l8RFJb_KYDGIHimNuGc2TcaFbD44dS7dTbQ7eQBgqmLer1DjKuTNVXhIrRh_rJaa9ET9B59Iw99uAZuNkd5yRz1tnixUZSRp_y9wJp0RJcsWq82QRkkmIyRalBrY3-1-w5zN1pCeMDmArkp">
          <a:extLst>
            <a:ext uri="{FF2B5EF4-FFF2-40B4-BE49-F238E27FC236}">
              <a16:creationId xmlns:a16="http://schemas.microsoft.com/office/drawing/2014/main" id="{6E6B9FE5-3B1D-4A48-A4DA-B74F082D7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67640"/>
          <a:ext cx="1059180" cy="128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2</xdr:col>
      <xdr:colOff>601980</xdr:colOff>
      <xdr:row>17</xdr:row>
      <xdr:rowOff>45720</xdr:rowOff>
    </xdr:to>
    <xdr:pic>
      <xdr:nvPicPr>
        <xdr:cNvPr id="3" name="Picture 2" descr="https://lh6.googleusercontent.com/Lzpwa2xOKn4kAhDyxVo-rKU93m3GZvcMwBUN41YCgnk1MNEIJNIA42h78iZ7J5sifI_eBjVSkDAoa15JD_3g0ZokUxpw4LN_KmMF-MG6qEsNVRE0KHVeI3EHoh9xoh_JnOinXSgQbHPpsQrN9e_ho0zUMREFWbPKH1jGEurpRQb3_sRafyzQiRVX">
          <a:extLst>
            <a:ext uri="{FF2B5EF4-FFF2-40B4-BE49-F238E27FC236}">
              <a16:creationId xmlns:a16="http://schemas.microsoft.com/office/drawing/2014/main" id="{219123C2-0FB7-47E5-9D38-E9B1537EA2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0"/>
          <a:ext cx="121158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2</xdr:col>
      <xdr:colOff>487680</xdr:colOff>
      <xdr:row>27</xdr:row>
      <xdr:rowOff>22860</xdr:rowOff>
    </xdr:to>
    <xdr:pic>
      <xdr:nvPicPr>
        <xdr:cNvPr id="4" name="Picture 3" descr="https://lh3.googleusercontent.com/IDKyFNCKoJWQ_3a_pnQWK_P7P1tMYVzENowQoyoocW5zIv42_vzfjqteLxS7nhso3JW6dWpAj5MBRGWhF94SlaINaPi5IrER5WpALA4epLs-r_gZt-04WCOaknKa_u05F--2wdYv3RbWGdekKuPJDUWlKCPxh3Gyy6jawY9dIENxyYmcnu0DxnRY">
          <a:extLst>
            <a:ext uri="{FF2B5EF4-FFF2-40B4-BE49-F238E27FC236}">
              <a16:creationId xmlns:a16="http://schemas.microsoft.com/office/drawing/2014/main" id="{356A04EA-F37E-44B5-B8FE-CF94BD0E68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3017520"/>
          <a:ext cx="1097280" cy="1531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2</xdr:col>
      <xdr:colOff>495300</xdr:colOff>
      <xdr:row>38</xdr:row>
      <xdr:rowOff>0</xdr:rowOff>
    </xdr:to>
    <xdr:pic>
      <xdr:nvPicPr>
        <xdr:cNvPr id="5" name="Picture 4" descr="https://lh6.googleusercontent.com/e8H7MT-cS19EbUPKIlnMW2whOGTgMGzhiACYLzPQJAMj1z71_dmVYQZgYH7e7lTfOPZgg-xczjRszChl9c7oIJ-SVk8Adg_BQcvvf5fmtYKhlWOl139X0VA1zRIgzumSagO3Nxq6dBu_tBrfXsF7JPbItJ_HWmykmh38TAhv9Z6jHZ43DLZHxg9O">
          <a:extLst>
            <a:ext uri="{FF2B5EF4-FFF2-40B4-BE49-F238E27FC236}">
              <a16:creationId xmlns:a16="http://schemas.microsoft.com/office/drawing/2014/main" id="{3C3BB045-4D4A-4C91-A500-5176433209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4693920"/>
          <a:ext cx="11049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3</xdr:col>
      <xdr:colOff>175260</xdr:colOff>
      <xdr:row>46</xdr:row>
      <xdr:rowOff>91440</xdr:rowOff>
    </xdr:to>
    <xdr:pic>
      <xdr:nvPicPr>
        <xdr:cNvPr id="6" name="Picture 5" descr="https://lh5.googleusercontent.com/WE_b1lQ1D3PoMqZIFNHSVa-56zhZtRktNA3gYwVpWKB1MwnnFOusgIHByAgGQjiiHvZhwGeBVcCKtOk_pFKjkHsVnFBXcs8A-iGkcD0zDG4YQ_bM64uEfkEOZxPhpiXkX1u5iae-WhxyudBZ6P0V677ekfbALSFXfqbsw1njPmjA0u2CNOmBrYgc">
          <a:extLst>
            <a:ext uri="{FF2B5EF4-FFF2-40B4-BE49-F238E27FC236}">
              <a16:creationId xmlns:a16="http://schemas.microsoft.com/office/drawing/2014/main" id="{55B76579-ACC6-4555-8306-E28550897C0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6537960"/>
          <a:ext cx="1394460" cy="12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15240</xdr:colOff>
      <xdr:row>3</xdr:row>
      <xdr:rowOff>190500</xdr:rowOff>
    </xdr:from>
    <xdr:to>
      <xdr:col>5</xdr:col>
      <xdr:colOff>601980</xdr:colOff>
      <xdr:row>5</xdr:row>
      <xdr:rowOff>190500</xdr:rowOff>
    </xdr:to>
    <xdr:cxnSp macro="">
      <xdr:nvCxnSpPr>
        <xdr:cNvPr id="3" name="Straight Arrow Connector 2">
          <a:extLst>
            <a:ext uri="{FF2B5EF4-FFF2-40B4-BE49-F238E27FC236}">
              <a16:creationId xmlns:a16="http://schemas.microsoft.com/office/drawing/2014/main" id="{F73C3BFC-E934-4137-9E6E-B7C47D2C5759}"/>
            </a:ext>
          </a:extLst>
        </xdr:cNvPr>
        <xdr:cNvCxnSpPr/>
      </xdr:nvCxnSpPr>
      <xdr:spPr bwMode="auto">
        <a:xfrm flipV="1">
          <a:off x="4648200" y="1775460"/>
          <a:ext cx="119634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7620</xdr:colOff>
      <xdr:row>7</xdr:row>
      <xdr:rowOff>7620</xdr:rowOff>
    </xdr:from>
    <xdr:to>
      <xdr:col>6</xdr:col>
      <xdr:colOff>15240</xdr:colOff>
      <xdr:row>9</xdr:row>
      <xdr:rowOff>7620</xdr:rowOff>
    </xdr:to>
    <xdr:cxnSp macro="">
      <xdr:nvCxnSpPr>
        <xdr:cNvPr id="6" name="Straight Arrow Connector 5">
          <a:extLst>
            <a:ext uri="{FF2B5EF4-FFF2-40B4-BE49-F238E27FC236}">
              <a16:creationId xmlns:a16="http://schemas.microsoft.com/office/drawing/2014/main" id="{B6B0DE57-3E58-42B3-881C-72BCAA9771FC}"/>
            </a:ext>
          </a:extLst>
        </xdr:cNvPr>
        <xdr:cNvCxnSpPr/>
      </xdr:nvCxnSpPr>
      <xdr:spPr bwMode="auto">
        <a:xfrm>
          <a:off x="4640580" y="2385060"/>
          <a:ext cx="122682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601980</xdr:colOff>
      <xdr:row>4</xdr:row>
      <xdr:rowOff>7620</xdr:rowOff>
    </xdr:from>
    <xdr:to>
      <xdr:col>10</xdr:col>
      <xdr:colOff>0</xdr:colOff>
      <xdr:row>6</xdr:row>
      <xdr:rowOff>7620</xdr:rowOff>
    </xdr:to>
    <xdr:cxnSp macro="">
      <xdr:nvCxnSpPr>
        <xdr:cNvPr id="7" name="Straight Arrow Connector 6">
          <a:extLst>
            <a:ext uri="{FF2B5EF4-FFF2-40B4-BE49-F238E27FC236}">
              <a16:creationId xmlns:a16="http://schemas.microsoft.com/office/drawing/2014/main" id="{C7E8E696-D35B-44C0-A6D0-0528E7F8E609}"/>
            </a:ext>
          </a:extLst>
        </xdr:cNvPr>
        <xdr:cNvCxnSpPr/>
      </xdr:nvCxnSpPr>
      <xdr:spPr bwMode="auto">
        <a:xfrm>
          <a:off x="6454140" y="1790700"/>
          <a:ext cx="122682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320040</xdr:colOff>
      <xdr:row>4</xdr:row>
      <xdr:rowOff>30480</xdr:rowOff>
    </xdr:from>
    <xdr:to>
      <xdr:col>6</xdr:col>
      <xdr:colOff>320040</xdr:colOff>
      <xdr:row>8</xdr:row>
      <xdr:rowOff>190500</xdr:rowOff>
    </xdr:to>
    <xdr:cxnSp macro="">
      <xdr:nvCxnSpPr>
        <xdr:cNvPr id="9" name="Straight Arrow Connector 8">
          <a:extLst>
            <a:ext uri="{FF2B5EF4-FFF2-40B4-BE49-F238E27FC236}">
              <a16:creationId xmlns:a16="http://schemas.microsoft.com/office/drawing/2014/main" id="{977FE8C0-E662-42C8-9900-BB7E28126F7F}"/>
            </a:ext>
          </a:extLst>
        </xdr:cNvPr>
        <xdr:cNvCxnSpPr/>
      </xdr:nvCxnSpPr>
      <xdr:spPr bwMode="auto">
        <a:xfrm>
          <a:off x="6172200" y="1813560"/>
          <a:ext cx="0" cy="9525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7620</xdr:colOff>
      <xdr:row>6</xdr:row>
      <xdr:rowOff>190500</xdr:rowOff>
    </xdr:from>
    <xdr:to>
      <xdr:col>9</xdr:col>
      <xdr:colOff>594360</xdr:colOff>
      <xdr:row>8</xdr:row>
      <xdr:rowOff>190500</xdr:rowOff>
    </xdr:to>
    <xdr:cxnSp macro="">
      <xdr:nvCxnSpPr>
        <xdr:cNvPr id="10" name="Straight Arrow Connector 9">
          <a:extLst>
            <a:ext uri="{FF2B5EF4-FFF2-40B4-BE49-F238E27FC236}">
              <a16:creationId xmlns:a16="http://schemas.microsoft.com/office/drawing/2014/main" id="{536458BD-0D09-4C4B-9D86-D2A2DCC8C870}"/>
            </a:ext>
          </a:extLst>
        </xdr:cNvPr>
        <xdr:cNvCxnSpPr/>
      </xdr:nvCxnSpPr>
      <xdr:spPr bwMode="auto">
        <a:xfrm flipV="1">
          <a:off x="7078980" y="2369820"/>
          <a:ext cx="1805940" cy="39624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17</xdr:col>
      <xdr:colOff>276774</xdr:colOff>
      <xdr:row>30</xdr:row>
      <xdr:rowOff>76796</xdr:rowOff>
    </xdr:to>
    <xdr:pic>
      <xdr:nvPicPr>
        <xdr:cNvPr id="5" name="Picture 4">
          <a:extLst>
            <a:ext uri="{FF2B5EF4-FFF2-40B4-BE49-F238E27FC236}">
              <a16:creationId xmlns:a16="http://schemas.microsoft.com/office/drawing/2014/main" id="{2C47CFAA-84D1-4254-B32F-863B80F4C016}"/>
            </a:ext>
          </a:extLst>
        </xdr:cNvPr>
        <xdr:cNvPicPr>
          <a:picLocks noChangeAspect="1"/>
        </xdr:cNvPicPr>
      </xdr:nvPicPr>
      <xdr:blipFill>
        <a:blip xmlns:r="http://schemas.openxmlformats.org/officeDocument/2006/relationships" r:embed="rId1"/>
        <a:stretch>
          <a:fillRect/>
        </a:stretch>
      </xdr:blipFill>
      <xdr:spPr>
        <a:xfrm>
          <a:off x="6705600" y="838200"/>
          <a:ext cx="3934374" cy="42677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sername@emich.edu" TargetMode="External"/><Relationship Id="rId1" Type="http://schemas.openxmlformats.org/officeDocument/2006/relationships/hyperlink" Target="https://portal.offic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link.springer.com/article/10.1007/s10951-014-0405-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hyperlink" Target="https://colab.research.google.com/drive/1suD86CBluepf19IC3yJawCKLjfSEoXA1"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bit.ly/math319food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ccessibility.psu.edu/microsoftoffice/exce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D79D-D922-4709-9B2A-2F574E9F94D2}">
  <dimension ref="A1:A24"/>
  <sheetViews>
    <sheetView tabSelected="1" zoomScale="190" zoomScaleNormal="190" workbookViewId="0">
      <selection activeCell="A4" sqref="A4"/>
    </sheetView>
  </sheetViews>
  <sheetFormatPr defaultColWidth="8.77734375" defaultRowHeight="13.2"/>
  <sheetData>
    <row r="1" spans="1:1" ht="13.8">
      <c r="A1" s="43" t="s">
        <v>381</v>
      </c>
    </row>
    <row r="2" spans="1:1" ht="13.8">
      <c r="A2" s="43" t="s">
        <v>382</v>
      </c>
    </row>
    <row r="3" spans="1:1" ht="13.8">
      <c r="A3" s="43" t="s">
        <v>383</v>
      </c>
    </row>
    <row r="5" spans="1:1" ht="13.8">
      <c r="A5" s="43" t="s">
        <v>384</v>
      </c>
    </row>
    <row r="6" spans="1:1" ht="13.8">
      <c r="A6" s="43" t="s">
        <v>385</v>
      </c>
    </row>
    <row r="7" spans="1:1" ht="13.8">
      <c r="A7" s="43" t="s">
        <v>386</v>
      </c>
    </row>
    <row r="9" spans="1:1" ht="13.8">
      <c r="A9" s="44" t="s">
        <v>387</v>
      </c>
    </row>
    <row r="10" spans="1:1" ht="13.8">
      <c r="A10" s="43" t="s">
        <v>388</v>
      </c>
    </row>
    <row r="16" spans="1:1">
      <c r="A16" t="s">
        <v>442</v>
      </c>
    </row>
    <row r="18" spans="1:1">
      <c r="A18" t="s">
        <v>389</v>
      </c>
    </row>
    <row r="19" spans="1:1">
      <c r="A19" t="s">
        <v>390</v>
      </c>
    </row>
    <row r="20" spans="1:1">
      <c r="A20" t="s">
        <v>391</v>
      </c>
    </row>
    <row r="21" spans="1:1" ht="14.4">
      <c r="A21" s="45" t="s">
        <v>392</v>
      </c>
    </row>
    <row r="22" spans="1:1" ht="14.4">
      <c r="A22" s="45" t="s">
        <v>393</v>
      </c>
    </row>
    <row r="23" spans="1:1">
      <c r="A23" t="s">
        <v>394</v>
      </c>
    </row>
    <row r="24" spans="1:1">
      <c r="A24" t="s">
        <v>395</v>
      </c>
    </row>
  </sheetData>
  <hyperlinks>
    <hyperlink ref="A21" r:id="rId1" display="https://portal.office.com/" xr:uid="{F3C7CA78-9BEB-4D2A-9A15-37F458795C70}"/>
    <hyperlink ref="A22" r:id="rId2" display="mailto:username@emich.edu" xr:uid="{70A920A3-4196-4765-83A5-DFBE80A1EE1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zoomScale="150" zoomScaleNormal="150" workbookViewId="0">
      <selection activeCell="G10" sqref="G10"/>
    </sheetView>
  </sheetViews>
  <sheetFormatPr defaultRowHeight="13.2"/>
  <cols>
    <col min="4" max="4" width="9.5546875" customWidth="1"/>
  </cols>
  <sheetData>
    <row r="1" spans="1:9">
      <c r="A1" s="1" t="s">
        <v>109</v>
      </c>
    </row>
    <row r="2" spans="1:9">
      <c r="A2" t="s">
        <v>104</v>
      </c>
    </row>
    <row r="3" spans="1:9">
      <c r="A3" t="s">
        <v>105</v>
      </c>
    </row>
    <row r="4" spans="1:9">
      <c r="A4" t="s">
        <v>106</v>
      </c>
    </row>
    <row r="5" spans="1:9">
      <c r="A5" t="s">
        <v>107</v>
      </c>
    </row>
    <row r="7" spans="1:9">
      <c r="A7" t="s">
        <v>108</v>
      </c>
    </row>
    <row r="8" spans="1:9">
      <c r="A8" s="1"/>
      <c r="D8" s="10"/>
      <c r="E8" s="10"/>
    </row>
    <row r="10" spans="1:9">
      <c r="A10" s="1" t="s">
        <v>0</v>
      </c>
      <c r="D10" s="1" t="s">
        <v>110</v>
      </c>
      <c r="E10" s="1" t="s">
        <v>111</v>
      </c>
    </row>
    <row r="11" spans="1:9">
      <c r="D11" s="2"/>
      <c r="E11" s="2"/>
      <c r="H11" t="s">
        <v>149</v>
      </c>
    </row>
    <row r="13" spans="1:9">
      <c r="B13" s="1" t="s">
        <v>1</v>
      </c>
      <c r="F13" t="s">
        <v>308</v>
      </c>
    </row>
    <row r="14" spans="1:9">
      <c r="A14" s="1" t="s">
        <v>2</v>
      </c>
      <c r="B14" s="1" t="s">
        <v>112</v>
      </c>
      <c r="D14" s="18">
        <v>3</v>
      </c>
      <c r="E14" s="18">
        <v>5</v>
      </c>
      <c r="F14" s="5"/>
      <c r="I14" t="s">
        <v>150</v>
      </c>
    </row>
    <row r="16" spans="1:9">
      <c r="A16" t="s">
        <v>158</v>
      </c>
    </row>
    <row r="17" spans="1:9">
      <c r="A17" s="1"/>
      <c r="B17" s="1" t="s">
        <v>113</v>
      </c>
      <c r="D17" s="6">
        <v>3</v>
      </c>
      <c r="E17" s="6">
        <v>1</v>
      </c>
      <c r="F17" s="11"/>
      <c r="G17" t="s">
        <v>5</v>
      </c>
      <c r="H17" s="8">
        <v>15</v>
      </c>
      <c r="I17" s="1" t="s">
        <v>8</v>
      </c>
    </row>
    <row r="18" spans="1:9">
      <c r="B18" s="1" t="s">
        <v>114</v>
      </c>
      <c r="D18" s="6">
        <v>1</v>
      </c>
      <c r="E18" s="6">
        <v>2</v>
      </c>
      <c r="F18" s="11"/>
      <c r="G18" t="s">
        <v>5</v>
      </c>
      <c r="H18" s="8">
        <v>14</v>
      </c>
      <c r="I18" s="1" t="s">
        <v>6</v>
      </c>
    </row>
    <row r="19" spans="1:9">
      <c r="B19" s="1" t="s">
        <v>115</v>
      </c>
      <c r="D19" s="6">
        <v>3</v>
      </c>
      <c r="E19" s="6">
        <v>2</v>
      </c>
      <c r="F19" s="11"/>
      <c r="G19" t="s">
        <v>5</v>
      </c>
      <c r="H19" s="8">
        <v>18</v>
      </c>
      <c r="I19" s="1" t="s">
        <v>8</v>
      </c>
    </row>
    <row r="20" spans="1:9">
      <c r="D20" s="10"/>
      <c r="E20" s="10"/>
      <c r="F20" t="s">
        <v>151</v>
      </c>
      <c r="H20" t="s">
        <v>155</v>
      </c>
    </row>
    <row r="21" spans="1:9">
      <c r="D21" s="10"/>
      <c r="E21" s="10"/>
      <c r="F21" t="s">
        <v>152</v>
      </c>
      <c r="H21" t="s">
        <v>157</v>
      </c>
    </row>
    <row r="22" spans="1:9">
      <c r="D22" s="10"/>
      <c r="E22" s="10"/>
      <c r="F22" t="s">
        <v>153</v>
      </c>
      <c r="H22" t="s">
        <v>156</v>
      </c>
    </row>
    <row r="23" spans="1:9">
      <c r="D23" s="10"/>
      <c r="E23" s="10"/>
      <c r="F23" t="s">
        <v>154</v>
      </c>
    </row>
    <row r="24" spans="1:9">
      <c r="D24" s="10"/>
      <c r="E24" s="10"/>
    </row>
    <row r="25" spans="1:9">
      <c r="D25" s="10"/>
      <c r="E25" s="10"/>
    </row>
    <row r="27" spans="1:9">
      <c r="B27" s="19"/>
      <c r="D27" s="24"/>
      <c r="E27" s="24"/>
      <c r="F27" s="19"/>
      <c r="G27" s="19"/>
      <c r="H27" s="19"/>
    </row>
    <row r="28" spans="1:9">
      <c r="D28" s="18"/>
      <c r="E28" s="18"/>
    </row>
    <row r="29" spans="1:9">
      <c r="D29" s="18"/>
      <c r="E29" s="18"/>
    </row>
    <row r="30" spans="1:9">
      <c r="D30" s="18"/>
      <c r="E30" s="18"/>
    </row>
    <row r="31" spans="1:9">
      <c r="D31" s="18"/>
      <c r="E31" s="18"/>
    </row>
    <row r="32" spans="1:9">
      <c r="D32" s="18"/>
      <c r="E32" s="18"/>
    </row>
    <row r="33" spans="4:5">
      <c r="D33" s="18"/>
      <c r="E33" s="18"/>
    </row>
    <row r="34" spans="4:5">
      <c r="D34" s="18"/>
      <c r="E34" s="18"/>
    </row>
    <row r="35" spans="4:5">
      <c r="D35" s="18"/>
      <c r="E35" s="18"/>
    </row>
    <row r="36" spans="4:5">
      <c r="D36" s="18"/>
      <c r="E36" s="18"/>
    </row>
    <row r="37" spans="4:5">
      <c r="D37" s="18"/>
      <c r="E37" s="18"/>
    </row>
    <row r="38" spans="4:5">
      <c r="D38" s="18"/>
      <c r="E38" s="18"/>
    </row>
    <row r="39" spans="4:5">
      <c r="D39" s="18"/>
      <c r="E39" s="18"/>
    </row>
    <row r="40" spans="4:5">
      <c r="D40" s="18"/>
      <c r="E40" s="18"/>
    </row>
    <row r="41" spans="4:5">
      <c r="D41" s="18"/>
      <c r="E41" s="18"/>
    </row>
    <row r="42" spans="4:5">
      <c r="D42" s="18"/>
      <c r="E42" s="18"/>
    </row>
    <row r="43" spans="4:5">
      <c r="D43" s="18"/>
      <c r="E43" s="18"/>
    </row>
    <row r="44" spans="4:5">
      <c r="D44" s="18"/>
      <c r="E44" s="18"/>
    </row>
    <row r="45" spans="4:5">
      <c r="D45" s="18"/>
      <c r="E45" s="18"/>
    </row>
    <row r="46" spans="4:5">
      <c r="D46" s="18"/>
      <c r="E46" s="18"/>
    </row>
    <row r="47" spans="4:5">
      <c r="D47" s="18"/>
      <c r="E47" s="18"/>
    </row>
    <row r="48" spans="4:5">
      <c r="D48" s="18"/>
      <c r="E48" s="18"/>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94D25-9977-4701-891F-EA71ADBC5D5B}">
  <dimension ref="A1:J14"/>
  <sheetViews>
    <sheetView workbookViewId="0">
      <selection activeCell="A8" sqref="A8"/>
    </sheetView>
  </sheetViews>
  <sheetFormatPr defaultRowHeight="13.2"/>
  <cols>
    <col min="5" max="5" width="11" customWidth="1"/>
    <col min="7" max="7" width="12.88671875" customWidth="1"/>
  </cols>
  <sheetData>
    <row r="1" spans="1:10">
      <c r="A1" t="s">
        <v>449</v>
      </c>
    </row>
    <row r="3" spans="1:10">
      <c r="C3" s="61"/>
      <c r="D3" s="61"/>
      <c r="E3" s="61"/>
      <c r="F3" s="61"/>
      <c r="G3" s="61"/>
      <c r="H3" s="61"/>
      <c r="I3" s="61"/>
      <c r="J3" s="61"/>
    </row>
    <row r="4" spans="1:10" ht="52.8">
      <c r="C4" s="61" t="s">
        <v>443</v>
      </c>
      <c r="D4" s="61"/>
      <c r="E4" s="61"/>
      <c r="F4" s="61"/>
      <c r="G4" s="62" t="s">
        <v>444</v>
      </c>
      <c r="H4" s="61"/>
      <c r="I4" s="61"/>
      <c r="J4" s="61"/>
    </row>
    <row r="5" spans="1:10">
      <c r="C5" s="61"/>
      <c r="D5" s="61"/>
      <c r="E5" s="61"/>
      <c r="F5" s="61"/>
      <c r="G5" s="61"/>
      <c r="H5" s="61"/>
      <c r="I5" s="61"/>
      <c r="J5" s="61"/>
    </row>
    <row r="6" spans="1:10" ht="26.4">
      <c r="C6" s="61"/>
      <c r="D6" s="61"/>
      <c r="E6" s="62" t="s">
        <v>448</v>
      </c>
      <c r="F6" s="61"/>
      <c r="G6" s="61"/>
      <c r="H6" s="61"/>
      <c r="I6" s="61"/>
      <c r="J6" s="61"/>
    </row>
    <row r="7" spans="1:10" ht="26.4">
      <c r="C7" s="61"/>
      <c r="D7" s="61"/>
      <c r="E7" s="61"/>
      <c r="F7" s="61"/>
      <c r="G7" s="61"/>
      <c r="H7" s="61"/>
      <c r="I7" s="62" t="s">
        <v>445</v>
      </c>
      <c r="J7" s="61"/>
    </row>
    <row r="8" spans="1:10" ht="52.8">
      <c r="C8" s="61"/>
      <c r="D8" s="61"/>
      <c r="E8" s="62" t="s">
        <v>447</v>
      </c>
      <c r="F8" s="61"/>
      <c r="G8" s="61"/>
      <c r="H8" s="61"/>
      <c r="I8" s="61"/>
      <c r="J8" s="61"/>
    </row>
    <row r="9" spans="1:10">
      <c r="C9" s="61"/>
      <c r="D9" s="61"/>
      <c r="E9" s="61"/>
      <c r="F9" s="61"/>
      <c r="G9" s="61"/>
      <c r="H9" s="61"/>
      <c r="I9" s="61"/>
      <c r="J9" s="61"/>
    </row>
    <row r="10" spans="1:10" ht="39.6">
      <c r="C10" s="61"/>
      <c r="D10" s="61"/>
      <c r="E10" s="61"/>
      <c r="F10" s="61"/>
      <c r="G10" s="62" t="s">
        <v>446</v>
      </c>
      <c r="H10" s="61"/>
      <c r="I10" s="61"/>
      <c r="J10" s="61"/>
    </row>
    <row r="11" spans="1:10">
      <c r="C11" s="61"/>
      <c r="D11" s="61"/>
      <c r="E11" s="61"/>
      <c r="F11" s="61"/>
      <c r="G11" s="61"/>
      <c r="H11" s="61"/>
      <c r="I11" s="61"/>
      <c r="J11" s="61"/>
    </row>
    <row r="12" spans="1:10">
      <c r="C12" s="61"/>
      <c r="D12" s="61"/>
      <c r="E12" s="61"/>
      <c r="F12" s="61"/>
      <c r="G12" s="61"/>
      <c r="H12" s="61"/>
      <c r="I12" s="61"/>
      <c r="J12" s="61"/>
    </row>
    <row r="13" spans="1:10">
      <c r="A13" t="s">
        <v>450</v>
      </c>
    </row>
    <row r="14" spans="1:10">
      <c r="A14" s="6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9"/>
  <sheetViews>
    <sheetView zoomScale="130" zoomScaleNormal="130" workbookViewId="0">
      <selection activeCell="A6" sqref="A6"/>
    </sheetView>
  </sheetViews>
  <sheetFormatPr defaultRowHeight="13.2"/>
  <cols>
    <col min="3" max="3" width="12" style="1" customWidth="1"/>
    <col min="4" max="4" width="15.6640625" style="1" customWidth="1"/>
  </cols>
  <sheetData>
    <row r="1" spans="1:12">
      <c r="A1" s="1" t="s">
        <v>9</v>
      </c>
    </row>
    <row r="2" spans="1:12">
      <c r="A2" s="1" t="s">
        <v>147</v>
      </c>
    </row>
    <row r="3" spans="1:12">
      <c r="A3" t="s">
        <v>148</v>
      </c>
    </row>
    <row r="4" spans="1:12">
      <c r="A4" t="s">
        <v>452</v>
      </c>
    </row>
    <row r="5" spans="1:12">
      <c r="A5" t="s">
        <v>498</v>
      </c>
    </row>
    <row r="7" spans="1:12">
      <c r="C7" s="1" t="s">
        <v>87</v>
      </c>
      <c r="E7" s="21" t="s">
        <v>10</v>
      </c>
      <c r="F7" s="21" t="s">
        <v>11</v>
      </c>
      <c r="G7" s="21" t="s">
        <v>12</v>
      </c>
      <c r="H7" s="21" t="s">
        <v>13</v>
      </c>
    </row>
    <row r="11" spans="1:12">
      <c r="C11" s="1" t="s">
        <v>84</v>
      </c>
      <c r="E11" s="20">
        <v>16</v>
      </c>
      <c r="F11" s="20">
        <v>22</v>
      </c>
      <c r="G11" s="20">
        <v>12</v>
      </c>
      <c r="H11" s="20">
        <v>8</v>
      </c>
    </row>
    <row r="13" spans="1:12">
      <c r="K13" t="s">
        <v>454</v>
      </c>
    </row>
    <row r="14" spans="1:12">
      <c r="C14" s="1" t="s">
        <v>453</v>
      </c>
      <c r="E14" s="22">
        <v>5</v>
      </c>
      <c r="F14" s="22">
        <v>7</v>
      </c>
      <c r="G14" s="22">
        <v>4</v>
      </c>
      <c r="H14" s="22">
        <v>3</v>
      </c>
      <c r="K14" s="35">
        <v>14</v>
      </c>
      <c r="L14" t="s">
        <v>85</v>
      </c>
    </row>
    <row r="15" spans="1:12">
      <c r="C15"/>
      <c r="D15"/>
    </row>
    <row r="19" spans="1:10">
      <c r="B19" s="1"/>
      <c r="J19" s="1"/>
    </row>
    <row r="20" spans="1:10">
      <c r="B20" s="1"/>
    </row>
    <row r="21" spans="1:10">
      <c r="B21" s="1"/>
    </row>
    <row r="22" spans="1:10">
      <c r="B22" s="1"/>
      <c r="J22" s="1"/>
    </row>
    <row r="23" spans="1:10">
      <c r="B23" s="1"/>
    </row>
    <row r="24" spans="1:10">
      <c r="B24" s="1"/>
    </row>
    <row r="25" spans="1:10">
      <c r="B25" s="1"/>
      <c r="J25" s="1"/>
    </row>
    <row r="29" spans="1:10">
      <c r="A29" t="s">
        <v>86</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0CD9-A487-42EE-ADD5-51F9F2414797}">
  <dimension ref="A1:L30"/>
  <sheetViews>
    <sheetView zoomScale="130" zoomScaleNormal="130" workbookViewId="0">
      <selection activeCell="A5" sqref="A5"/>
    </sheetView>
  </sheetViews>
  <sheetFormatPr defaultRowHeight="13.2"/>
  <cols>
    <col min="3" max="3" width="12" style="1" customWidth="1"/>
    <col min="4" max="4" width="15.6640625" style="1" customWidth="1"/>
  </cols>
  <sheetData>
    <row r="1" spans="1:12">
      <c r="A1" s="1" t="s">
        <v>9</v>
      </c>
    </row>
    <row r="2" spans="1:12">
      <c r="A2" s="1" t="s">
        <v>147</v>
      </c>
    </row>
    <row r="3" spans="1:12">
      <c r="A3" t="s">
        <v>148</v>
      </c>
    </row>
    <row r="4" spans="1:12">
      <c r="A4" t="s">
        <v>452</v>
      </c>
    </row>
    <row r="5" spans="1:12">
      <c r="A5" s="67" t="s">
        <v>498</v>
      </c>
    </row>
    <row r="7" spans="1:12">
      <c r="C7" s="1" t="s">
        <v>87</v>
      </c>
      <c r="E7" s="21" t="s">
        <v>10</v>
      </c>
      <c r="F7" s="21" t="s">
        <v>11</v>
      </c>
      <c r="G7" s="21" t="s">
        <v>12</v>
      </c>
      <c r="H7" s="21" t="s">
        <v>13</v>
      </c>
    </row>
    <row r="11" spans="1:12">
      <c r="C11" s="1" t="s">
        <v>84</v>
      </c>
      <c r="E11" s="20">
        <v>16</v>
      </c>
      <c r="F11" s="20">
        <v>22</v>
      </c>
      <c r="G11" s="20">
        <v>12</v>
      </c>
      <c r="H11" s="20">
        <v>8</v>
      </c>
    </row>
    <row r="13" spans="1:12">
      <c r="K13" t="s">
        <v>454</v>
      </c>
    </row>
    <row r="14" spans="1:12">
      <c r="C14" s="1" t="s">
        <v>453</v>
      </c>
      <c r="E14" s="22">
        <v>5</v>
      </c>
      <c r="F14" s="22">
        <v>7</v>
      </c>
      <c r="G14" s="22">
        <v>4</v>
      </c>
      <c r="H14" s="22">
        <v>3</v>
      </c>
      <c r="K14" s="35">
        <v>14</v>
      </c>
      <c r="L14" t="s">
        <v>85</v>
      </c>
    </row>
    <row r="15" spans="1:12">
      <c r="C15"/>
      <c r="D15"/>
    </row>
    <row r="17" spans="1:10">
      <c r="C17" s="1" t="s">
        <v>377</v>
      </c>
    </row>
    <row r="19" spans="1:10">
      <c r="B19" s="1" t="s">
        <v>374</v>
      </c>
      <c r="D19" s="1" t="s">
        <v>14</v>
      </c>
      <c r="E19" s="36"/>
      <c r="F19" s="36"/>
      <c r="G19" s="36"/>
      <c r="H19" s="36"/>
      <c r="J19" s="1" t="s">
        <v>378</v>
      </c>
    </row>
    <row r="20" spans="1:10">
      <c r="B20" s="1"/>
    </row>
    <row r="21" spans="1:10">
      <c r="B21" s="1"/>
    </row>
    <row r="22" spans="1:10">
      <c r="B22" s="1" t="s">
        <v>376</v>
      </c>
      <c r="D22" s="1" t="s">
        <v>14</v>
      </c>
      <c r="E22" s="36"/>
      <c r="F22" s="36"/>
      <c r="G22" s="36"/>
      <c r="H22" s="36"/>
      <c r="J22" s="1" t="s">
        <v>378</v>
      </c>
    </row>
    <row r="23" spans="1:10">
      <c r="B23" s="1"/>
    </row>
    <row r="24" spans="1:10">
      <c r="B24" s="1"/>
    </row>
    <row r="25" spans="1:10">
      <c r="B25" s="1" t="s">
        <v>375</v>
      </c>
      <c r="D25" s="1" t="s">
        <v>14</v>
      </c>
      <c r="E25" s="36"/>
      <c r="F25" s="36"/>
      <c r="G25" s="36"/>
      <c r="H25" s="36"/>
      <c r="J25" s="1" t="s">
        <v>378</v>
      </c>
    </row>
    <row r="27" spans="1:10">
      <c r="J27" t="s">
        <v>457</v>
      </c>
    </row>
    <row r="28" spans="1:10">
      <c r="J28" s="63"/>
    </row>
    <row r="29" spans="1:10">
      <c r="A29" t="s">
        <v>86</v>
      </c>
      <c r="J29" t="s">
        <v>456</v>
      </c>
    </row>
    <row r="30" spans="1:10">
      <c r="J30" s="63"/>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topLeftCell="A2" zoomScale="130" zoomScaleNormal="130" workbookViewId="0">
      <selection activeCell="A5" sqref="A5"/>
    </sheetView>
  </sheetViews>
  <sheetFormatPr defaultRowHeight="13.2"/>
  <sheetData>
    <row r="1" spans="1:6">
      <c r="A1" t="s">
        <v>92</v>
      </c>
    </row>
    <row r="2" spans="1:6">
      <c r="A2" t="s">
        <v>93</v>
      </c>
    </row>
    <row r="3" spans="1:6">
      <c r="A3" t="s">
        <v>379</v>
      </c>
    </row>
    <row r="4" spans="1:6">
      <c r="A4" s="67" t="s">
        <v>498</v>
      </c>
    </row>
    <row r="8" spans="1:6">
      <c r="C8" s="1" t="s">
        <v>88</v>
      </c>
      <c r="D8" s="1" t="s">
        <v>89</v>
      </c>
      <c r="E8" s="1" t="s">
        <v>90</v>
      </c>
      <c r="F8" s="1" t="s">
        <v>91</v>
      </c>
    </row>
    <row r="9" spans="1:6">
      <c r="B9" s="1" t="s">
        <v>15</v>
      </c>
      <c r="C9" s="38">
        <v>1</v>
      </c>
      <c r="D9" s="38">
        <v>8</v>
      </c>
      <c r="E9" s="38">
        <v>5</v>
      </c>
      <c r="F9" s="38">
        <v>3</v>
      </c>
    </row>
    <row r="10" spans="1:6">
      <c r="B10" s="1" t="s">
        <v>16</v>
      </c>
      <c r="C10" s="38">
        <v>5</v>
      </c>
      <c r="D10" s="38">
        <v>9</v>
      </c>
      <c r="E10" s="38">
        <v>1</v>
      </c>
      <c r="F10" s="38">
        <v>4</v>
      </c>
    </row>
    <row r="11" spans="1:6">
      <c r="B11" s="1" t="s">
        <v>17</v>
      </c>
      <c r="C11" s="38">
        <v>6</v>
      </c>
      <c r="D11" s="38">
        <v>7</v>
      </c>
      <c r="E11" s="38">
        <v>1</v>
      </c>
      <c r="F11" s="38">
        <v>8</v>
      </c>
    </row>
    <row r="12" spans="1:6">
      <c r="B12" s="1" t="s">
        <v>18</v>
      </c>
      <c r="C12" s="38">
        <v>8</v>
      </c>
      <c r="D12" s="38">
        <v>1</v>
      </c>
      <c r="E12" s="38">
        <v>2</v>
      </c>
      <c r="F12" s="38">
        <v>9</v>
      </c>
    </row>
    <row r="27" spans="3:12">
      <c r="C27" t="s">
        <v>134</v>
      </c>
    </row>
    <row r="28" spans="3:12" ht="13.8">
      <c r="C28" s="26" t="s">
        <v>133</v>
      </c>
    </row>
    <row r="29" spans="3:12">
      <c r="C29" t="s">
        <v>132</v>
      </c>
      <c r="L29" s="42" t="s">
        <v>309</v>
      </c>
    </row>
    <row r="30" spans="3:12">
      <c r="L30" s="42" t="s">
        <v>310</v>
      </c>
    </row>
    <row r="31" spans="3:12">
      <c r="C31" t="s">
        <v>141</v>
      </c>
      <c r="L31" s="42" t="s">
        <v>311</v>
      </c>
    </row>
    <row r="32" spans="3:12">
      <c r="C32" s="27" t="s">
        <v>138</v>
      </c>
      <c r="L32" s="42" t="s">
        <v>312</v>
      </c>
    </row>
    <row r="33" spans="3:12">
      <c r="C33" s="39" t="s">
        <v>139</v>
      </c>
      <c r="L33" s="42" t="s">
        <v>313</v>
      </c>
    </row>
    <row r="34" spans="3:12">
      <c r="C34" s="39" t="s">
        <v>140</v>
      </c>
      <c r="L34" s="42" t="s">
        <v>314</v>
      </c>
    </row>
    <row r="35" spans="3:12">
      <c r="L35" s="42" t="s">
        <v>315</v>
      </c>
    </row>
    <row r="36" spans="3:12">
      <c r="L36" s="42" t="s">
        <v>316</v>
      </c>
    </row>
    <row r="37" spans="3:12">
      <c r="L37" s="42" t="s">
        <v>307</v>
      </c>
    </row>
    <row r="38" spans="3:12">
      <c r="L38" s="42" t="s">
        <v>317</v>
      </c>
    </row>
    <row r="39" spans="3:12">
      <c r="L39" s="42" t="s">
        <v>318</v>
      </c>
    </row>
    <row r="40" spans="3:12">
      <c r="L40" s="42" t="s">
        <v>319</v>
      </c>
    </row>
    <row r="41" spans="3:12">
      <c r="L41" s="42" t="s">
        <v>320</v>
      </c>
    </row>
    <row r="42" spans="3:12">
      <c r="L42" s="42" t="s">
        <v>321</v>
      </c>
    </row>
    <row r="43" spans="3:12">
      <c r="L43" s="42" t="s">
        <v>322</v>
      </c>
    </row>
  </sheetData>
  <sheetProtection selectLockedCells="1" selectUnlockedCells="1"/>
  <hyperlinks>
    <hyperlink ref="C32" r:id="rId1" xr:uid="{00000000-0004-0000-0300-000000000000}"/>
  </hyperlinks>
  <pageMargins left="0.75" right="0.75" top="1" bottom="1" header="0.51180555555555551" footer="0.51180555555555551"/>
  <pageSetup firstPageNumber="0" orientation="portrait"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3"/>
  <sheetViews>
    <sheetView zoomScale="130" zoomScaleNormal="130" workbookViewId="0">
      <selection activeCell="F9" sqref="F9"/>
    </sheetView>
  </sheetViews>
  <sheetFormatPr defaultRowHeight="13.2"/>
  <cols>
    <col min="2" max="2" width="13.109375" style="1" customWidth="1"/>
    <col min="3" max="3" width="7.6640625" style="1" customWidth="1"/>
    <col min="4" max="12" width="7.6640625" customWidth="1"/>
  </cols>
  <sheetData>
    <row r="1" spans="1:9">
      <c r="A1" s="1" t="s">
        <v>94</v>
      </c>
      <c r="I1" t="s">
        <v>135</v>
      </c>
    </row>
    <row r="2" spans="1:9">
      <c r="A2" s="1" t="s">
        <v>20</v>
      </c>
      <c r="I2" t="s">
        <v>136</v>
      </c>
    </row>
    <row r="3" spans="1:9">
      <c r="A3" t="s">
        <v>97</v>
      </c>
      <c r="I3" t="s">
        <v>137</v>
      </c>
    </row>
    <row r="5" spans="1:9" ht="28.5" customHeight="1">
      <c r="A5" s="24" t="s">
        <v>98</v>
      </c>
      <c r="B5" s="24" t="s">
        <v>165</v>
      </c>
      <c r="C5" s="1" t="s">
        <v>22</v>
      </c>
      <c r="H5" s="1" t="s">
        <v>96</v>
      </c>
      <c r="I5" s="19" t="s">
        <v>21</v>
      </c>
    </row>
    <row r="6" spans="1:9">
      <c r="A6" s="25">
        <v>0.33333333333333331</v>
      </c>
      <c r="B6" s="1">
        <v>8</v>
      </c>
      <c r="C6" s="23">
        <v>128</v>
      </c>
      <c r="H6" s="1">
        <v>8</v>
      </c>
      <c r="I6" s="1">
        <v>5</v>
      </c>
    </row>
    <row r="7" spans="1:9">
      <c r="A7" s="25">
        <v>0.375</v>
      </c>
      <c r="B7" s="1">
        <v>9</v>
      </c>
      <c r="C7" s="23">
        <f>15*8</f>
        <v>120</v>
      </c>
      <c r="H7" s="1">
        <v>9</v>
      </c>
      <c r="I7" s="1">
        <v>8</v>
      </c>
    </row>
    <row r="8" spans="1:9">
      <c r="A8" s="25">
        <v>0.41666666666666669</v>
      </c>
      <c r="B8" s="1">
        <v>10</v>
      </c>
      <c r="C8" s="23">
        <f>15*8</f>
        <v>120</v>
      </c>
      <c r="H8" s="1">
        <v>10</v>
      </c>
      <c r="I8" s="1">
        <v>10</v>
      </c>
    </row>
    <row r="9" spans="1:9">
      <c r="A9" s="25">
        <v>0.45833333333333331</v>
      </c>
      <c r="B9" s="1">
        <v>11</v>
      </c>
      <c r="C9" s="23">
        <f>15*8</f>
        <v>120</v>
      </c>
      <c r="H9" s="1">
        <v>11</v>
      </c>
      <c r="I9" s="1">
        <v>16</v>
      </c>
    </row>
    <row r="10" spans="1:9">
      <c r="A10" s="25">
        <v>0.5</v>
      </c>
      <c r="B10" s="1">
        <v>12</v>
      </c>
      <c r="C10" s="23">
        <f>15*8</f>
        <v>120</v>
      </c>
      <c r="H10" s="1">
        <v>12</v>
      </c>
      <c r="I10" s="1">
        <v>19</v>
      </c>
    </row>
    <row r="11" spans="1:9">
      <c r="A11" s="25">
        <v>0.54166666666666663</v>
      </c>
      <c r="B11" s="1">
        <v>13</v>
      </c>
      <c r="C11" s="23">
        <f>15*8</f>
        <v>120</v>
      </c>
      <c r="H11" s="1">
        <v>13</v>
      </c>
      <c r="I11" s="1">
        <v>18</v>
      </c>
    </row>
    <row r="12" spans="1:9">
      <c r="A12" s="25">
        <v>0.58333333333333337</v>
      </c>
      <c r="B12" s="1">
        <v>14</v>
      </c>
      <c r="C12" s="23">
        <f>C6</f>
        <v>128</v>
      </c>
      <c r="H12" s="1">
        <v>14</v>
      </c>
      <c r="I12" s="1">
        <v>11</v>
      </c>
    </row>
    <row r="13" spans="1:9">
      <c r="A13" s="25">
        <v>0.625</v>
      </c>
      <c r="B13" s="1">
        <v>15</v>
      </c>
      <c r="C13" s="23">
        <f>15*8+15</f>
        <v>135</v>
      </c>
      <c r="H13" s="1">
        <v>15</v>
      </c>
      <c r="I13" s="1">
        <v>9</v>
      </c>
    </row>
    <row r="14" spans="1:9">
      <c r="A14" s="25">
        <v>0.66666666666666663</v>
      </c>
      <c r="B14" s="1">
        <v>16</v>
      </c>
      <c r="C14" s="23">
        <f>15*8+15+5</f>
        <v>140</v>
      </c>
      <c r="H14" s="1">
        <v>16</v>
      </c>
      <c r="I14" s="1">
        <v>12</v>
      </c>
    </row>
    <row r="15" spans="1:9">
      <c r="A15" s="25"/>
      <c r="C15" s="23"/>
      <c r="H15" s="1">
        <v>17</v>
      </c>
      <c r="I15" s="1">
        <v>21</v>
      </c>
    </row>
    <row r="16" spans="1:9">
      <c r="A16" s="25"/>
      <c r="C16" s="23"/>
      <c r="H16" s="1">
        <v>18</v>
      </c>
      <c r="I16" s="1">
        <v>24</v>
      </c>
    </row>
    <row r="17" spans="6:9">
      <c r="H17" s="1">
        <v>19</v>
      </c>
      <c r="I17" s="1">
        <v>23</v>
      </c>
    </row>
    <row r="18" spans="6:9">
      <c r="H18" s="1">
        <v>20</v>
      </c>
      <c r="I18" s="1">
        <v>17</v>
      </c>
    </row>
    <row r="19" spans="6:9">
      <c r="H19" s="1">
        <v>21</v>
      </c>
      <c r="I19" s="1">
        <v>13</v>
      </c>
    </row>
    <row r="20" spans="6:9">
      <c r="H20" s="1">
        <v>22</v>
      </c>
      <c r="I20" s="1">
        <v>9</v>
      </c>
    </row>
    <row r="21" spans="6:9">
      <c r="H21" s="1">
        <v>23</v>
      </c>
      <c r="I21" s="1">
        <v>4</v>
      </c>
    </row>
    <row r="32" spans="6:9">
      <c r="F32" t="s">
        <v>95</v>
      </c>
    </row>
    <row r="33" spans="6:15">
      <c r="G33" s="41" t="s">
        <v>165</v>
      </c>
      <c r="H33" s="1"/>
    </row>
    <row r="34" spans="6:15">
      <c r="G34" s="1">
        <v>8</v>
      </c>
      <c r="H34" s="1">
        <v>9</v>
      </c>
      <c r="I34" s="1">
        <v>10</v>
      </c>
      <c r="J34" s="1">
        <v>11</v>
      </c>
      <c r="K34" s="1">
        <v>12</v>
      </c>
      <c r="L34" s="1">
        <v>13</v>
      </c>
      <c r="M34" s="1">
        <v>14</v>
      </c>
      <c r="N34" s="1">
        <v>15</v>
      </c>
      <c r="O34" s="1">
        <v>16</v>
      </c>
    </row>
    <row r="35" spans="6:15">
      <c r="G35" s="1"/>
      <c r="H35" s="1"/>
    </row>
    <row r="36" spans="6:15">
      <c r="G36" s="23">
        <f t="shared" ref="G36:O36" si="0">VLOOKUP(G34,$B$6:$C$14,2,FALSE)</f>
        <v>128</v>
      </c>
      <c r="H36" s="23">
        <f t="shared" si="0"/>
        <v>120</v>
      </c>
      <c r="I36" s="23">
        <f t="shared" si="0"/>
        <v>120</v>
      </c>
      <c r="J36" s="23">
        <f t="shared" si="0"/>
        <v>120</v>
      </c>
      <c r="K36" s="23">
        <f t="shared" si="0"/>
        <v>120</v>
      </c>
      <c r="L36" s="23">
        <f t="shared" si="0"/>
        <v>120</v>
      </c>
      <c r="M36" s="23">
        <f t="shared" si="0"/>
        <v>128</v>
      </c>
      <c r="N36" s="23">
        <f t="shared" si="0"/>
        <v>135</v>
      </c>
      <c r="O36" s="23">
        <f t="shared" si="0"/>
        <v>140</v>
      </c>
    </row>
    <row r="37" spans="6:15">
      <c r="F37" s="1" t="s">
        <v>96</v>
      </c>
      <c r="G37" s="1"/>
      <c r="H37" s="1"/>
      <c r="I37" s="1"/>
      <c r="J37" s="1"/>
      <c r="K37" s="1"/>
      <c r="L37" s="1"/>
      <c r="M37" s="1"/>
      <c r="N37" s="1"/>
      <c r="O37" s="1"/>
    </row>
    <row r="38" spans="6:15">
      <c r="F38" s="1">
        <v>8</v>
      </c>
      <c r="G38" s="1"/>
      <c r="H38" s="1"/>
    </row>
    <row r="39" spans="6:15">
      <c r="F39" s="1">
        <v>9</v>
      </c>
      <c r="G39" s="1"/>
      <c r="H39" s="1"/>
    </row>
    <row r="40" spans="6:15">
      <c r="F40" s="1">
        <v>10</v>
      </c>
      <c r="G40" s="1"/>
      <c r="H40" s="1"/>
    </row>
    <row r="41" spans="6:15">
      <c r="F41" s="1">
        <v>11</v>
      </c>
      <c r="G41" s="1"/>
      <c r="H41" s="1"/>
    </row>
    <row r="42" spans="6:15">
      <c r="F42" s="1">
        <v>12</v>
      </c>
      <c r="G42" s="1"/>
      <c r="H42" s="1"/>
    </row>
    <row r="43" spans="6:15">
      <c r="F43" s="1">
        <v>13</v>
      </c>
      <c r="G43" s="1"/>
      <c r="H43" s="1"/>
    </row>
    <row r="44" spans="6:15">
      <c r="F44" s="1">
        <v>14</v>
      </c>
      <c r="G44" s="1"/>
      <c r="H44" s="1"/>
    </row>
    <row r="45" spans="6:15">
      <c r="F45" s="1">
        <v>15</v>
      </c>
      <c r="G45" s="1"/>
      <c r="H45" s="1"/>
    </row>
    <row r="46" spans="6:15">
      <c r="F46" s="1">
        <v>16</v>
      </c>
      <c r="G46" s="1"/>
      <c r="H46" s="1"/>
    </row>
    <row r="47" spans="6:15">
      <c r="F47" s="1">
        <v>17</v>
      </c>
      <c r="G47" s="1"/>
      <c r="H47" s="1"/>
    </row>
    <row r="48" spans="6:15">
      <c r="F48" s="1">
        <v>18</v>
      </c>
      <c r="G48" s="1"/>
      <c r="H48" s="1"/>
    </row>
    <row r="49" spans="6:8">
      <c r="F49" s="1">
        <v>19</v>
      </c>
      <c r="G49" s="1"/>
      <c r="H49" s="1"/>
    </row>
    <row r="50" spans="6:8">
      <c r="F50" s="1">
        <v>20</v>
      </c>
      <c r="G50" s="1"/>
      <c r="H50" s="1"/>
    </row>
    <row r="51" spans="6:8">
      <c r="F51" s="1">
        <v>21</v>
      </c>
      <c r="G51" s="1"/>
      <c r="H51" s="1"/>
    </row>
    <row r="52" spans="6:8">
      <c r="F52" s="1">
        <v>22</v>
      </c>
      <c r="G52" s="1"/>
      <c r="H52" s="1"/>
    </row>
    <row r="53" spans="6:8">
      <c r="F53" s="1">
        <v>23</v>
      </c>
      <c r="G53" s="1"/>
      <c r="H53" s="1"/>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6"/>
  <sheetViews>
    <sheetView workbookViewId="0">
      <selection activeCell="A4" sqref="A4"/>
    </sheetView>
  </sheetViews>
  <sheetFormatPr defaultRowHeight="13.2"/>
  <cols>
    <col min="2" max="2" width="11.5546875" style="1" customWidth="1"/>
  </cols>
  <sheetData>
    <row r="1" spans="1:3">
      <c r="A1" s="1" t="s">
        <v>19</v>
      </c>
    </row>
    <row r="2" spans="1:3">
      <c r="A2" s="1" t="s">
        <v>23</v>
      </c>
    </row>
    <row r="3" spans="1:3">
      <c r="A3" s="1" t="s">
        <v>24</v>
      </c>
    </row>
    <row r="9" spans="1:3">
      <c r="A9" s="1" t="s">
        <v>25</v>
      </c>
      <c r="B9" s="1" t="s">
        <v>21</v>
      </c>
      <c r="C9" s="1" t="s">
        <v>458</v>
      </c>
    </row>
    <row r="10" spans="1:3">
      <c r="A10" s="1" t="s">
        <v>26</v>
      </c>
      <c r="B10" s="1">
        <v>17</v>
      </c>
      <c r="C10" s="12">
        <f>5*10*8</f>
        <v>400</v>
      </c>
    </row>
    <row r="11" spans="1:3">
      <c r="A11" s="1" t="s">
        <v>27</v>
      </c>
      <c r="B11" s="1">
        <v>13</v>
      </c>
      <c r="C11" s="12">
        <f>4*10*8+11*8</f>
        <v>408</v>
      </c>
    </row>
    <row r="12" spans="1:3">
      <c r="A12" s="1" t="s">
        <v>28</v>
      </c>
      <c r="B12" s="1">
        <v>15</v>
      </c>
      <c r="C12" s="12">
        <f>3*10*8+11*8+15*8</f>
        <v>448</v>
      </c>
    </row>
    <row r="13" spans="1:3">
      <c r="A13" s="1" t="s">
        <v>29</v>
      </c>
      <c r="B13" s="1">
        <v>19</v>
      </c>
      <c r="C13" s="12">
        <f>3*10*8+11*8+15*8</f>
        <v>448</v>
      </c>
    </row>
    <row r="14" spans="1:3">
      <c r="A14" s="1" t="s">
        <v>30</v>
      </c>
      <c r="B14" s="1">
        <v>14</v>
      </c>
      <c r="C14" s="12">
        <f>3*10*8+11*8+15*8</f>
        <v>448</v>
      </c>
    </row>
    <row r="15" spans="1:3">
      <c r="A15" s="1" t="s">
        <v>31</v>
      </c>
      <c r="B15" s="1">
        <v>16</v>
      </c>
      <c r="C15" s="12">
        <f>3*10*8+11*8+15*8</f>
        <v>448</v>
      </c>
    </row>
    <row r="16" spans="1:3">
      <c r="A16" s="1" t="s">
        <v>32</v>
      </c>
      <c r="B16" s="1">
        <v>11</v>
      </c>
      <c r="C16" s="12">
        <f>4*10*8+15*8</f>
        <v>440</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95F5-92E4-423C-8B44-A9B966CC3DDC}">
  <dimension ref="A1:S115"/>
  <sheetViews>
    <sheetView zoomScaleNormal="100" workbookViewId="0">
      <selection activeCell="X64" sqref="X64"/>
    </sheetView>
  </sheetViews>
  <sheetFormatPr defaultRowHeight="13.2"/>
  <cols>
    <col min="4" max="4" width="9.5546875" customWidth="1"/>
  </cols>
  <sheetData>
    <row r="1" spans="1:9">
      <c r="A1" s="1" t="s">
        <v>380</v>
      </c>
    </row>
    <row r="2" spans="1:9">
      <c r="A2" t="s">
        <v>104</v>
      </c>
    </row>
    <row r="3" spans="1:9">
      <c r="A3" t="s">
        <v>105</v>
      </c>
    </row>
    <row r="4" spans="1:9">
      <c r="A4" t="s">
        <v>106</v>
      </c>
    </row>
    <row r="5" spans="1:9">
      <c r="A5" t="s">
        <v>107</v>
      </c>
    </row>
    <row r="7" spans="1:9">
      <c r="A7" t="s">
        <v>108</v>
      </c>
    </row>
    <row r="8" spans="1:9">
      <c r="A8" s="1"/>
      <c r="D8" s="10"/>
      <c r="E8" s="10"/>
    </row>
    <row r="10" spans="1:9">
      <c r="A10" s="1" t="s">
        <v>0</v>
      </c>
      <c r="D10" s="1" t="s">
        <v>110</v>
      </c>
      <c r="E10" s="1" t="s">
        <v>111</v>
      </c>
    </row>
    <row r="11" spans="1:9">
      <c r="D11" s="2">
        <v>2</v>
      </c>
      <c r="E11" s="2">
        <v>6</v>
      </c>
      <c r="H11" t="s">
        <v>149</v>
      </c>
    </row>
    <row r="13" spans="1:9">
      <c r="B13" s="1" t="s">
        <v>1</v>
      </c>
    </row>
    <row r="14" spans="1:9">
      <c r="A14" s="1" t="s">
        <v>2</v>
      </c>
      <c r="B14" s="1" t="s">
        <v>112</v>
      </c>
      <c r="D14" s="18">
        <v>3</v>
      </c>
      <c r="E14" s="18">
        <v>5</v>
      </c>
      <c r="F14" s="5">
        <f>SUMPRODUCT($D$11:$E$11,D14:E14)</f>
        <v>36</v>
      </c>
      <c r="I14" t="s">
        <v>150</v>
      </c>
    </row>
    <row r="16" spans="1:9">
      <c r="A16" t="s">
        <v>158</v>
      </c>
    </row>
    <row r="17" spans="1:19">
      <c r="A17" s="1"/>
      <c r="B17" s="1" t="s">
        <v>113</v>
      </c>
      <c r="D17" s="6">
        <v>3</v>
      </c>
      <c r="E17" s="6">
        <v>1</v>
      </c>
      <c r="F17" s="11">
        <f t="shared" ref="F17:F19" si="0">SUMPRODUCT($D$11:$E$11,D17:E17)</f>
        <v>12</v>
      </c>
      <c r="G17" t="s">
        <v>5</v>
      </c>
      <c r="H17" s="8">
        <v>15</v>
      </c>
      <c r="I17" s="1" t="s">
        <v>8</v>
      </c>
    </row>
    <row r="18" spans="1:19">
      <c r="B18" s="1" t="s">
        <v>114</v>
      </c>
      <c r="D18" s="6">
        <v>1</v>
      </c>
      <c r="E18" s="6">
        <v>2</v>
      </c>
      <c r="F18" s="11">
        <f t="shared" si="0"/>
        <v>14</v>
      </c>
      <c r="G18" t="s">
        <v>5</v>
      </c>
      <c r="H18" s="8">
        <v>14</v>
      </c>
      <c r="I18" s="1" t="s">
        <v>6</v>
      </c>
    </row>
    <row r="19" spans="1:19">
      <c r="B19" s="1" t="s">
        <v>115</v>
      </c>
      <c r="D19" s="6">
        <v>3</v>
      </c>
      <c r="E19" s="6">
        <v>2</v>
      </c>
      <c r="F19" s="11">
        <f t="shared" si="0"/>
        <v>18</v>
      </c>
      <c r="G19" t="s">
        <v>5</v>
      </c>
      <c r="H19" s="8">
        <v>18</v>
      </c>
      <c r="I19" s="1" t="s">
        <v>8</v>
      </c>
    </row>
    <row r="20" spans="1:19">
      <c r="D20" s="10"/>
      <c r="E20" s="10"/>
      <c r="F20" t="s">
        <v>151</v>
      </c>
      <c r="H20" t="s">
        <v>155</v>
      </c>
    </row>
    <row r="21" spans="1:19">
      <c r="D21" s="10"/>
      <c r="E21" s="10"/>
      <c r="F21" t="s">
        <v>152</v>
      </c>
      <c r="H21" t="s">
        <v>157</v>
      </c>
    </row>
    <row r="22" spans="1:19">
      <c r="D22" s="10"/>
      <c r="E22" s="10"/>
      <c r="F22" t="s">
        <v>153</v>
      </c>
      <c r="H22" t="s">
        <v>156</v>
      </c>
    </row>
    <row r="23" spans="1:19">
      <c r="D23" s="10"/>
      <c r="E23" s="10"/>
      <c r="F23" t="s">
        <v>154</v>
      </c>
    </row>
    <row r="24" spans="1:19">
      <c r="D24" s="10"/>
      <c r="E24" s="10"/>
    </row>
    <row r="25" spans="1:19">
      <c r="A25" t="s">
        <v>283</v>
      </c>
      <c r="D25" s="10"/>
      <c r="E25" s="10"/>
    </row>
    <row r="26" spans="1:19">
      <c r="K26" t="s">
        <v>168</v>
      </c>
    </row>
    <row r="27" spans="1:19" ht="52.8">
      <c r="B27" s="19" t="s">
        <v>116</v>
      </c>
      <c r="D27" s="24" t="s">
        <v>118</v>
      </c>
      <c r="E27" s="24" t="s">
        <v>119</v>
      </c>
      <c r="F27" s="19" t="s">
        <v>120</v>
      </c>
      <c r="G27" s="19" t="s">
        <v>121</v>
      </c>
      <c r="H27" s="19" t="s">
        <v>117</v>
      </c>
      <c r="K27" s="27" t="s">
        <v>169</v>
      </c>
    </row>
    <row r="28" spans="1:19">
      <c r="D28" s="18">
        <v>0</v>
      </c>
      <c r="E28" s="18">
        <v>5</v>
      </c>
    </row>
    <row r="29" spans="1:19" ht="14.4">
      <c r="D29" s="18">
        <v>1</v>
      </c>
      <c r="E29" s="18">
        <v>5</v>
      </c>
      <c r="K29" t="s">
        <v>170</v>
      </c>
      <c r="S29" s="30" t="s">
        <v>174</v>
      </c>
    </row>
    <row r="30" spans="1:19" ht="14.4">
      <c r="D30" s="18">
        <v>2</v>
      </c>
      <c r="E30" s="18">
        <v>5</v>
      </c>
      <c r="K30" t="s">
        <v>171</v>
      </c>
      <c r="S30" s="31" t="s">
        <v>175</v>
      </c>
    </row>
    <row r="31" spans="1:19" ht="14.4">
      <c r="D31" s="18">
        <v>3</v>
      </c>
      <c r="E31" s="18">
        <v>5</v>
      </c>
      <c r="S31" s="31" t="s">
        <v>176</v>
      </c>
    </row>
    <row r="32" spans="1:19" ht="14.4">
      <c r="D32" s="18">
        <v>4</v>
      </c>
      <c r="E32" s="18">
        <v>5</v>
      </c>
      <c r="S32" s="31" t="s">
        <v>177</v>
      </c>
    </row>
    <row r="33" spans="4:19" ht="14.4">
      <c r="D33" s="18">
        <v>5</v>
      </c>
      <c r="E33" s="18">
        <v>5</v>
      </c>
      <c r="S33" s="31" t="s">
        <v>178</v>
      </c>
    </row>
    <row r="34" spans="4:19" ht="14.4">
      <c r="D34" s="18">
        <v>6</v>
      </c>
      <c r="E34" s="18">
        <v>5</v>
      </c>
      <c r="S34" s="30" t="s">
        <v>179</v>
      </c>
    </row>
    <row r="35" spans="4:19">
      <c r="D35" s="18">
        <v>7</v>
      </c>
      <c r="E35" s="18">
        <v>5</v>
      </c>
      <c r="S35" s="32"/>
    </row>
    <row r="36" spans="4:19" ht="14.4">
      <c r="D36" s="18">
        <v>8</v>
      </c>
      <c r="E36" s="18">
        <v>5</v>
      </c>
      <c r="S36" s="30" t="s">
        <v>180</v>
      </c>
    </row>
    <row r="37" spans="4:19" ht="14.4">
      <c r="D37" s="18">
        <v>9</v>
      </c>
      <c r="E37" s="18">
        <v>5</v>
      </c>
      <c r="S37" s="33" t="s">
        <v>181</v>
      </c>
    </row>
    <row r="38" spans="4:19" ht="14.4">
      <c r="D38" s="18">
        <v>10</v>
      </c>
      <c r="E38" s="18">
        <v>5</v>
      </c>
      <c r="S38" s="31" t="s">
        <v>182</v>
      </c>
    </row>
    <row r="39" spans="4:19" ht="14.4">
      <c r="D39" s="18">
        <v>11</v>
      </c>
      <c r="E39" s="18">
        <v>5</v>
      </c>
      <c r="S39" s="31" t="s">
        <v>183</v>
      </c>
    </row>
    <row r="40" spans="4:19" ht="14.4">
      <c r="D40" s="18">
        <v>12</v>
      </c>
      <c r="E40" s="18">
        <v>5</v>
      </c>
      <c r="S40" s="31" t="s">
        <v>184</v>
      </c>
    </row>
    <row r="41" spans="4:19">
      <c r="D41" s="18">
        <v>13</v>
      </c>
      <c r="E41" s="18">
        <v>5</v>
      </c>
      <c r="S41" s="32"/>
    </row>
    <row r="42" spans="4:19" ht="14.4">
      <c r="D42" s="18">
        <v>14</v>
      </c>
      <c r="E42" s="18">
        <v>5</v>
      </c>
      <c r="S42" s="31" t="s">
        <v>185</v>
      </c>
    </row>
    <row r="43" spans="4:19" ht="14.4">
      <c r="D43" s="18">
        <v>15</v>
      </c>
      <c r="E43" s="18">
        <v>5</v>
      </c>
      <c r="S43" s="31" t="s">
        <v>186</v>
      </c>
    </row>
    <row r="44" spans="4:19" ht="14.4">
      <c r="D44" s="18">
        <v>16</v>
      </c>
      <c r="E44" s="18">
        <v>5</v>
      </c>
      <c r="S44" s="30" t="s">
        <v>187</v>
      </c>
    </row>
    <row r="45" spans="4:19" ht="14.4">
      <c r="D45" s="18">
        <v>17</v>
      </c>
      <c r="E45" s="18">
        <v>5</v>
      </c>
      <c r="S45" s="30" t="s">
        <v>188</v>
      </c>
    </row>
    <row r="46" spans="4:19" ht="14.4">
      <c r="D46" s="18">
        <v>18</v>
      </c>
      <c r="E46" s="18">
        <v>5</v>
      </c>
      <c r="S46" s="30" t="s">
        <v>189</v>
      </c>
    </row>
    <row r="47" spans="4:19" ht="14.4">
      <c r="D47" s="18">
        <v>19</v>
      </c>
      <c r="E47" s="18">
        <v>5</v>
      </c>
      <c r="K47" t="s">
        <v>172</v>
      </c>
      <c r="S47" s="30" t="s">
        <v>190</v>
      </c>
    </row>
    <row r="48" spans="4:19">
      <c r="D48" s="18">
        <v>20</v>
      </c>
      <c r="E48" s="18">
        <v>5</v>
      </c>
    </row>
    <row r="49" spans="11:19" ht="14.4">
      <c r="S49" s="30" t="s">
        <v>191</v>
      </c>
    </row>
    <row r="50" spans="11:19" ht="14.4">
      <c r="S50" s="30" t="s">
        <v>192</v>
      </c>
    </row>
    <row r="51" spans="11:19" ht="14.4">
      <c r="S51" s="31" t="s">
        <v>193</v>
      </c>
    </row>
    <row r="53" spans="11:19" ht="15">
      <c r="S53" s="34" t="s">
        <v>194</v>
      </c>
    </row>
    <row r="55" spans="11:19" ht="14.4">
      <c r="S55" s="31" t="s">
        <v>195</v>
      </c>
    </row>
    <row r="56" spans="11:19" ht="14.4">
      <c r="S56" s="31" t="s">
        <v>196</v>
      </c>
    </row>
    <row r="57" spans="11:19" ht="14.4">
      <c r="S57" s="30" t="s">
        <v>197</v>
      </c>
    </row>
    <row r="58" spans="11:19" ht="14.4">
      <c r="S58" s="30" t="s">
        <v>198</v>
      </c>
    </row>
    <row r="59" spans="11:19">
      <c r="S59" s="32"/>
    </row>
    <row r="60" spans="11:19" ht="14.4">
      <c r="S60" s="30" t="s">
        <v>199</v>
      </c>
    </row>
    <row r="61" spans="11:19" ht="14.4">
      <c r="S61" s="31" t="s">
        <v>200</v>
      </c>
    </row>
    <row r="62" spans="11:19" ht="14.4">
      <c r="S62" s="31" t="s">
        <v>201</v>
      </c>
    </row>
    <row r="63" spans="11:19" ht="14.4">
      <c r="S63" s="31" t="s">
        <v>202</v>
      </c>
    </row>
    <row r="64" spans="11:19">
      <c r="K64" t="s">
        <v>173</v>
      </c>
      <c r="S64" s="32"/>
    </row>
    <row r="65" spans="19:19" ht="14.4">
      <c r="S65" s="33" t="s">
        <v>203</v>
      </c>
    </row>
    <row r="66" spans="19:19" ht="14.4">
      <c r="S66" s="31" t="s">
        <v>204</v>
      </c>
    </row>
    <row r="67" spans="19:19" ht="14.4">
      <c r="S67" s="31" t="s">
        <v>205</v>
      </c>
    </row>
    <row r="68" spans="19:19" ht="14.4">
      <c r="S68" s="31" t="s">
        <v>206</v>
      </c>
    </row>
    <row r="69" spans="19:19" ht="14.4">
      <c r="S69" s="31" t="s">
        <v>207</v>
      </c>
    </row>
    <row r="70" spans="19:19" ht="14.4">
      <c r="S70" s="31" t="s">
        <v>208</v>
      </c>
    </row>
    <row r="71" spans="19:19" ht="14.4">
      <c r="S71" s="31" t="s">
        <v>209</v>
      </c>
    </row>
    <row r="72" spans="19:19" ht="14.4">
      <c r="S72" s="31" t="s">
        <v>210</v>
      </c>
    </row>
    <row r="73" spans="19:19" ht="14.4">
      <c r="S73" s="31" t="s">
        <v>211</v>
      </c>
    </row>
    <row r="74" spans="19:19" ht="14.4">
      <c r="S74" s="31" t="s">
        <v>212</v>
      </c>
    </row>
    <row r="75" spans="19:19" ht="14.4">
      <c r="S75" s="31" t="s">
        <v>213</v>
      </c>
    </row>
    <row r="76" spans="19:19" ht="14.4">
      <c r="S76" s="31" t="s">
        <v>214</v>
      </c>
    </row>
    <row r="77" spans="19:19">
      <c r="S77" s="32"/>
    </row>
    <row r="78" spans="19:19" ht="14.4">
      <c r="S78" s="31" t="s">
        <v>215</v>
      </c>
    </row>
    <row r="79" spans="19:19" ht="14.4">
      <c r="S79" s="31" t="s">
        <v>216</v>
      </c>
    </row>
    <row r="80" spans="19:19">
      <c r="S80" s="32"/>
    </row>
    <row r="81" spans="19:19" ht="14.4">
      <c r="S81" s="31" t="s">
        <v>217</v>
      </c>
    </row>
    <row r="83" spans="19:19" ht="14.4">
      <c r="S83" s="30" t="s">
        <v>218</v>
      </c>
    </row>
    <row r="84" spans="19:19" ht="14.4">
      <c r="S84" s="31" t="s">
        <v>219</v>
      </c>
    </row>
    <row r="85" spans="19:19" ht="14.4">
      <c r="S85" s="31" t="s">
        <v>220</v>
      </c>
    </row>
    <row r="86" spans="19:19" ht="14.4">
      <c r="S86" s="31" t="s">
        <v>221</v>
      </c>
    </row>
    <row r="89" spans="19:19" ht="14.4">
      <c r="S89" s="30" t="s">
        <v>222</v>
      </c>
    </row>
    <row r="90" spans="19:19" ht="14.4">
      <c r="S90" s="30" t="s">
        <v>223</v>
      </c>
    </row>
    <row r="91" spans="19:19" ht="14.4">
      <c r="S91" s="30" t="s">
        <v>224</v>
      </c>
    </row>
    <row r="92" spans="19:19" ht="14.4">
      <c r="S92" s="30" t="s">
        <v>225</v>
      </c>
    </row>
    <row r="93" spans="19:19" ht="14.4">
      <c r="S93" s="30" t="s">
        <v>226</v>
      </c>
    </row>
    <row r="94" spans="19:19" ht="14.4">
      <c r="S94" s="30" t="s">
        <v>227</v>
      </c>
    </row>
    <row r="95" spans="19:19">
      <c r="S95" s="32"/>
    </row>
    <row r="96" spans="19:19" ht="14.4">
      <c r="S96" s="31" t="s">
        <v>228</v>
      </c>
    </row>
    <row r="97" spans="19:19">
      <c r="S97" s="32"/>
    </row>
    <row r="98" spans="19:19" ht="14.4">
      <c r="S98" s="33" t="s">
        <v>203</v>
      </c>
    </row>
    <row r="99" spans="19:19" ht="14.4">
      <c r="S99" s="31" t="s">
        <v>204</v>
      </c>
    </row>
    <row r="100" spans="19:19" ht="14.4">
      <c r="S100" s="31" t="s">
        <v>205</v>
      </c>
    </row>
    <row r="101" spans="19:19" ht="14.4">
      <c r="S101" s="31" t="s">
        <v>206</v>
      </c>
    </row>
    <row r="102" spans="19:19" ht="14.4">
      <c r="S102" s="31" t="s">
        <v>207</v>
      </c>
    </row>
    <row r="103" spans="19:19" ht="14.4">
      <c r="S103" s="31" t="s">
        <v>208</v>
      </c>
    </row>
    <row r="104" spans="19:19" ht="14.4">
      <c r="S104" s="31" t="s">
        <v>209</v>
      </c>
    </row>
    <row r="105" spans="19:19" ht="14.4">
      <c r="S105" s="31" t="s">
        <v>210</v>
      </c>
    </row>
    <row r="106" spans="19:19" ht="14.4">
      <c r="S106" s="31" t="s">
        <v>211</v>
      </c>
    </row>
    <row r="107" spans="19:19" ht="14.4">
      <c r="S107" s="31" t="s">
        <v>229</v>
      </c>
    </row>
    <row r="108" spans="19:19" ht="14.4">
      <c r="S108" s="31" t="s">
        <v>230</v>
      </c>
    </row>
    <row r="109" spans="19:19" ht="14.4">
      <c r="S109" s="31" t="s">
        <v>231</v>
      </c>
    </row>
    <row r="110" spans="19:19" ht="14.4">
      <c r="S110" s="31" t="s">
        <v>232</v>
      </c>
    </row>
    <row r="111" spans="19:19" ht="14.4">
      <c r="S111" s="31" t="s">
        <v>233</v>
      </c>
    </row>
    <row r="112" spans="19:19" ht="14.4">
      <c r="S112" s="31" t="s">
        <v>234</v>
      </c>
    </row>
    <row r="113" spans="19:19">
      <c r="S113" s="32"/>
    </row>
    <row r="114" spans="19:19" ht="14.4">
      <c r="S114" s="31" t="s">
        <v>235</v>
      </c>
    </row>
    <row r="115" spans="19:19" ht="14.4">
      <c r="S115" s="31" t="s">
        <v>236</v>
      </c>
    </row>
  </sheetData>
  <sheetProtection selectLockedCells="1" selectUnlockedCells="1"/>
  <hyperlinks>
    <hyperlink ref="K27" r:id="rId1" xr:uid="{5FA81C6F-F3BE-4CA8-8309-DB60187C7C1D}"/>
  </hyperlinks>
  <pageMargins left="0.75" right="0.75" top="1" bottom="1" header="0.51180555555555551" footer="0.51180555555555551"/>
  <pageSetup firstPageNumber="0" orientation="portrait" horizontalDpi="300" verticalDpi="300"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
  <sheetViews>
    <sheetView view="pageBreakPreview" topLeftCell="A7" zoomScale="115" zoomScaleNormal="100" zoomScaleSheetLayoutView="115" workbookViewId="0">
      <selection activeCell="C10" sqref="C10"/>
    </sheetView>
  </sheetViews>
  <sheetFormatPr defaultRowHeight="13.2"/>
  <sheetData>
    <row r="1" spans="1:6">
      <c r="A1" s="1" t="s">
        <v>109</v>
      </c>
    </row>
    <row r="2" spans="1:6">
      <c r="A2" t="s">
        <v>104</v>
      </c>
    </row>
    <row r="3" spans="1:6">
      <c r="A3" t="s">
        <v>105</v>
      </c>
    </row>
    <row r="4" spans="1:6">
      <c r="A4" t="s">
        <v>106</v>
      </c>
    </row>
    <row r="5" spans="1:6">
      <c r="A5" t="s">
        <v>127</v>
      </c>
    </row>
    <row r="6" spans="1:6">
      <c r="B6" t="s">
        <v>126</v>
      </c>
    </row>
    <row r="7" spans="1:6">
      <c r="A7" t="s">
        <v>125</v>
      </c>
    </row>
    <row r="8" spans="1:6">
      <c r="B8" t="s">
        <v>124</v>
      </c>
    </row>
    <row r="9" spans="1:6">
      <c r="A9" s="1" t="s">
        <v>128</v>
      </c>
    </row>
    <row r="10" spans="1:6">
      <c r="A10" s="1" t="s">
        <v>3</v>
      </c>
      <c r="F10" s="1" t="s">
        <v>39</v>
      </c>
    </row>
    <row r="11" spans="1:6">
      <c r="A11" s="1" t="s">
        <v>129</v>
      </c>
      <c r="F11" s="1" t="s">
        <v>40</v>
      </c>
    </row>
    <row r="12" spans="1:6">
      <c r="A12" s="1" t="s">
        <v>130</v>
      </c>
      <c r="F12" s="1" t="s">
        <v>41</v>
      </c>
    </row>
    <row r="13" spans="1:6">
      <c r="A13" s="1" t="s">
        <v>131</v>
      </c>
    </row>
    <row r="14" spans="1:6">
      <c r="A14" s="1" t="s">
        <v>42</v>
      </c>
    </row>
    <row r="16" spans="1:6">
      <c r="B16" s="1" t="s">
        <v>43</v>
      </c>
      <c r="C16" s="1" t="s">
        <v>44</v>
      </c>
    </row>
    <row r="17" spans="2:3">
      <c r="B17" s="1">
        <v>5</v>
      </c>
      <c r="C17" s="1">
        <v>0</v>
      </c>
    </row>
    <row r="18" spans="2:3">
      <c r="B18" s="1">
        <v>0</v>
      </c>
      <c r="C18" s="1">
        <v>15</v>
      </c>
    </row>
    <row r="20" spans="2:3">
      <c r="B20" s="1">
        <v>14</v>
      </c>
      <c r="C20" s="1">
        <v>0</v>
      </c>
    </row>
    <row r="21" spans="2:3">
      <c r="B21" s="1">
        <v>0</v>
      </c>
      <c r="C21" s="1">
        <v>7</v>
      </c>
    </row>
    <row r="23" spans="2:3">
      <c r="B23" s="1">
        <v>6</v>
      </c>
      <c r="C23" s="1">
        <v>0</v>
      </c>
    </row>
    <row r="24" spans="2:3">
      <c r="B24" s="1">
        <v>0</v>
      </c>
      <c r="C24" s="1">
        <v>9</v>
      </c>
    </row>
  </sheetData>
  <sheetProtection selectLockedCells="1" selectUnlockedCells="1"/>
  <pageMargins left="0.7" right="0.7" top="0.75" bottom="0.75" header="0.51180555555555596" footer="0.51180555555555596"/>
  <pageSetup scale="115" firstPageNumber="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
  <sheetViews>
    <sheetView zoomScale="160" zoomScaleNormal="160" workbookViewId="0">
      <selection activeCell="A2" sqref="A2"/>
    </sheetView>
  </sheetViews>
  <sheetFormatPr defaultColWidth="11.5546875" defaultRowHeight="13.2"/>
  <sheetData>
    <row r="1" spans="1:1">
      <c r="A1" t="s">
        <v>45</v>
      </c>
    </row>
    <row r="3" spans="1:1">
      <c r="A3" t="s">
        <v>349</v>
      </c>
    </row>
    <row r="4" spans="1:1">
      <c r="A4" t="s">
        <v>350</v>
      </c>
    </row>
    <row r="5" spans="1:1">
      <c r="A5" s="27" t="s">
        <v>352</v>
      </c>
    </row>
    <row r="6" spans="1:1">
      <c r="A6" t="s">
        <v>351</v>
      </c>
    </row>
    <row r="9" spans="1:1">
      <c r="A9" t="s">
        <v>354</v>
      </c>
    </row>
    <row r="10" spans="1:1">
      <c r="A10" t="s">
        <v>353</v>
      </c>
    </row>
  </sheetData>
  <sheetProtection selectLockedCells="1" selectUnlockedCells="1"/>
  <hyperlinks>
    <hyperlink ref="A5" r:id="rId1" xr:uid="{5232848A-0BAE-4E3E-8056-1B554AA6D139}"/>
  </hyperlinks>
  <pageMargins left="0.78749999999999998" right="0.78749999999999998" top="1.0527777777777778" bottom="1.0527777777777778" header="0.78749999999999998" footer="0.78749999999999998"/>
  <pageSetup firstPageNumber="0" orientation="portrait" horizontalDpi="300" verticalDpi="300" r:id="rId2"/>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6BDF-6702-4452-90BA-2FF573D58D50}">
  <dimension ref="A1:M64"/>
  <sheetViews>
    <sheetView zoomScale="40" zoomScaleNormal="40" workbookViewId="0">
      <selection activeCell="A15" sqref="A15"/>
    </sheetView>
  </sheetViews>
  <sheetFormatPr defaultColWidth="8.77734375" defaultRowHeight="13.2"/>
  <cols>
    <col min="13" max="13" width="11.44140625" bestFit="1" customWidth="1"/>
  </cols>
  <sheetData>
    <row r="1" spans="1:13">
      <c r="A1" t="s">
        <v>396</v>
      </c>
    </row>
    <row r="3" spans="1:13">
      <c r="A3" t="s">
        <v>397</v>
      </c>
    </row>
    <row r="6" spans="1:13">
      <c r="A6" t="s">
        <v>398</v>
      </c>
    </row>
    <row r="7" spans="1:13">
      <c r="B7" t="s">
        <v>399</v>
      </c>
      <c r="M7" s="46"/>
    </row>
    <row r="8" spans="1:13">
      <c r="C8" t="s">
        <v>400</v>
      </c>
    </row>
    <row r="10" spans="1:13">
      <c r="A10" t="s">
        <v>401</v>
      </c>
    </row>
    <row r="11" spans="1:13">
      <c r="A11" t="s">
        <v>402</v>
      </c>
    </row>
    <row r="12" spans="1:13">
      <c r="A12" t="s">
        <v>403</v>
      </c>
    </row>
    <row r="13" spans="1:13">
      <c r="A13" t="s">
        <v>404</v>
      </c>
    </row>
    <row r="14" spans="1:13">
      <c r="B14" t="s">
        <v>405</v>
      </c>
      <c r="I14" s="36" t="s">
        <v>406</v>
      </c>
    </row>
    <row r="15" spans="1:13">
      <c r="I15" s="47" t="s">
        <v>407</v>
      </c>
    </row>
    <row r="16" spans="1:13">
      <c r="I16" s="48" t="s">
        <v>408</v>
      </c>
    </row>
    <row r="17" spans="1:9">
      <c r="I17" s="37" t="s">
        <v>409</v>
      </c>
    </row>
    <row r="21" spans="1:9">
      <c r="A21" t="s">
        <v>410</v>
      </c>
    </row>
    <row r="22" spans="1:9">
      <c r="A22" t="s">
        <v>411</v>
      </c>
    </row>
    <row r="23" spans="1:9">
      <c r="A23" t="s">
        <v>412</v>
      </c>
    </row>
    <row r="24" spans="1:9">
      <c r="A24" t="s">
        <v>413</v>
      </c>
    </row>
    <row r="25" spans="1:9">
      <c r="A25" t="s">
        <v>414</v>
      </c>
    </row>
    <row r="26" spans="1:9">
      <c r="B26" t="s">
        <v>415</v>
      </c>
    </row>
    <row r="27" spans="1:9">
      <c r="B27" t="s">
        <v>416</v>
      </c>
    </row>
    <row r="28" spans="1:9">
      <c r="B28" t="s">
        <v>417</v>
      </c>
    </row>
    <row r="30" spans="1:9">
      <c r="A30" t="s">
        <v>418</v>
      </c>
    </row>
    <row r="31" spans="1:9">
      <c r="A31" t="s">
        <v>419</v>
      </c>
    </row>
    <row r="34" spans="1:8">
      <c r="A34" t="s">
        <v>420</v>
      </c>
    </row>
    <row r="35" spans="1:8">
      <c r="A35" t="s">
        <v>421</v>
      </c>
    </row>
    <row r="37" spans="1:8">
      <c r="A37" t="s">
        <v>422</v>
      </c>
    </row>
    <row r="38" spans="1:8">
      <c r="A38" t="s">
        <v>423</v>
      </c>
    </row>
    <row r="39" spans="1:8">
      <c r="A39" t="s">
        <v>424</v>
      </c>
    </row>
    <row r="41" spans="1:8">
      <c r="C41" s="49" t="s">
        <v>425</v>
      </c>
    </row>
    <row r="42" spans="1:8">
      <c r="B42" s="50" t="s">
        <v>426</v>
      </c>
      <c r="C42" s="51" t="s">
        <v>427</v>
      </c>
      <c r="D42" s="52"/>
      <c r="E42" s="53"/>
      <c r="F42" s="36" t="s">
        <v>428</v>
      </c>
      <c r="G42" s="36"/>
      <c r="H42" s="36"/>
    </row>
    <row r="43" spans="1:8">
      <c r="B43" s="50" t="s">
        <v>429</v>
      </c>
      <c r="C43" s="54"/>
      <c r="D43" s="55"/>
      <c r="E43" s="56"/>
      <c r="F43" s="36"/>
      <c r="G43" s="36"/>
      <c r="H43" s="36"/>
    </row>
    <row r="44" spans="1:8">
      <c r="B44" s="50" t="s">
        <v>430</v>
      </c>
      <c r="C44" s="57"/>
      <c r="D44" s="58"/>
      <c r="E44" s="59"/>
      <c r="F44" s="36"/>
      <c r="G44" s="36"/>
      <c r="H44" s="36"/>
    </row>
    <row r="45" spans="1:8">
      <c r="C45" s="60" t="s">
        <v>431</v>
      </c>
      <c r="D45" s="60"/>
      <c r="E45" s="60"/>
    </row>
    <row r="46" spans="1:8">
      <c r="C46" s="60"/>
      <c r="D46" s="60"/>
      <c r="E46" s="60"/>
    </row>
    <row r="47" spans="1:8">
      <c r="C47" s="60"/>
      <c r="D47" s="60"/>
      <c r="E47" s="60"/>
    </row>
    <row r="49" spans="1:1">
      <c r="A49" t="s">
        <v>432</v>
      </c>
    </row>
    <row r="51" spans="1:1">
      <c r="A51" t="s">
        <v>433</v>
      </c>
    </row>
    <row r="54" spans="1:1">
      <c r="A54" t="s">
        <v>434</v>
      </c>
    </row>
    <row r="55" spans="1:1">
      <c r="A55" t="s">
        <v>435</v>
      </c>
    </row>
    <row r="56" spans="1:1">
      <c r="A56" t="s">
        <v>436</v>
      </c>
    </row>
    <row r="57" spans="1:1">
      <c r="A57" t="s">
        <v>437</v>
      </c>
    </row>
    <row r="59" spans="1:1">
      <c r="A59" t="s">
        <v>438</v>
      </c>
    </row>
    <row r="62" spans="1:1">
      <c r="A62" t="s">
        <v>439</v>
      </c>
    </row>
    <row r="63" spans="1:1">
      <c r="A63" t="s">
        <v>440</v>
      </c>
    </row>
    <row r="64" spans="1:1" ht="14.4">
      <c r="A64" s="45" t="s">
        <v>441</v>
      </c>
    </row>
  </sheetData>
  <hyperlinks>
    <hyperlink ref="A64" r:id="rId1" xr:uid="{05FBF0B3-706E-4102-BD47-CDC7D5888ED2}"/>
  </hyperlink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5"/>
  <sheetViews>
    <sheetView zoomScale="85" zoomScaleNormal="85" workbookViewId="0">
      <selection activeCell="K1" sqref="K1:K4"/>
    </sheetView>
  </sheetViews>
  <sheetFormatPr defaultRowHeight="13.2"/>
  <sheetData>
    <row r="1" spans="1:11">
      <c r="A1" s="1" t="s">
        <v>46</v>
      </c>
      <c r="I1" t="s">
        <v>47</v>
      </c>
      <c r="K1" s="13"/>
    </row>
    <row r="2" spans="1:11">
      <c r="A2" t="s">
        <v>72</v>
      </c>
      <c r="K2" s="13"/>
    </row>
    <row r="3" spans="1:11">
      <c r="A3" s="1" t="s">
        <v>73</v>
      </c>
      <c r="K3" s="13"/>
    </row>
    <row r="4" spans="1:11">
      <c r="A4" s="1" t="s">
        <v>74</v>
      </c>
      <c r="K4" s="13"/>
    </row>
    <row r="5" spans="1:11">
      <c r="A5" s="1" t="s">
        <v>142</v>
      </c>
    </row>
    <row r="6" spans="1:11">
      <c r="A6" s="1" t="s">
        <v>143</v>
      </c>
    </row>
    <row r="7" spans="1:11">
      <c r="A7" s="1" t="s">
        <v>144</v>
      </c>
    </row>
    <row r="8" spans="1:11">
      <c r="A8" s="1" t="s">
        <v>145</v>
      </c>
    </row>
    <row r="9" spans="1:11">
      <c r="A9" s="1" t="s">
        <v>75</v>
      </c>
    </row>
    <row r="10" spans="1:11">
      <c r="A10" s="1" t="s">
        <v>76</v>
      </c>
    </row>
    <row r="11" spans="1:11">
      <c r="A11" s="1" t="s">
        <v>77</v>
      </c>
    </row>
    <row r="13" spans="1:11">
      <c r="A13" s="1"/>
    </row>
    <row r="14" spans="1:11">
      <c r="A14" s="1"/>
    </row>
    <row r="17" spans="1:9">
      <c r="D17" s="1" t="s">
        <v>79</v>
      </c>
      <c r="E17" s="1" t="s">
        <v>80</v>
      </c>
    </row>
    <row r="18" spans="1:9">
      <c r="B18" s="1" t="s">
        <v>0</v>
      </c>
      <c r="D18" s="2"/>
      <c r="E18" s="2"/>
      <c r="F18" t="s">
        <v>149</v>
      </c>
    </row>
    <row r="19" spans="1:9">
      <c r="D19" s="3"/>
      <c r="E19" s="3"/>
    </row>
    <row r="20" spans="1:9">
      <c r="B20" s="1"/>
      <c r="D20" s="3"/>
      <c r="E20" s="3"/>
    </row>
    <row r="21" spans="1:9">
      <c r="B21" s="1"/>
      <c r="D21" s="4"/>
      <c r="E21" s="4"/>
    </row>
    <row r="22" spans="1:9">
      <c r="B22" s="1"/>
      <c r="D22" s="4"/>
      <c r="E22" s="4"/>
    </row>
    <row r="23" spans="1:9">
      <c r="B23" s="1"/>
      <c r="D23" s="4"/>
      <c r="E23" s="4"/>
    </row>
    <row r="25" spans="1:9">
      <c r="B25" s="1" t="s">
        <v>1</v>
      </c>
    </row>
    <row r="26" spans="1:9">
      <c r="A26" s="1" t="s">
        <v>2</v>
      </c>
      <c r="B26" s="1" t="s">
        <v>78</v>
      </c>
      <c r="D26" s="18">
        <v>3</v>
      </c>
      <c r="E26" s="18">
        <v>2</v>
      </c>
      <c r="F26" s="5">
        <f>SUMPRODUCT($D$18:$E$18,D26:E26)</f>
        <v>0</v>
      </c>
      <c r="G26" t="s">
        <v>150</v>
      </c>
    </row>
    <row r="28" spans="1:9">
      <c r="A28" t="s">
        <v>158</v>
      </c>
    </row>
    <row r="29" spans="1:9">
      <c r="A29" s="1"/>
      <c r="B29" s="1" t="s">
        <v>4</v>
      </c>
      <c r="D29" s="6">
        <v>2</v>
      </c>
      <c r="E29" s="6">
        <v>1</v>
      </c>
      <c r="F29" s="7">
        <f>SUMPRODUCT($D$18:$E$18,D29:E29)</f>
        <v>0</v>
      </c>
      <c r="G29" s="1" t="s">
        <v>5</v>
      </c>
      <c r="H29" s="8">
        <v>100</v>
      </c>
      <c r="I29" s="1" t="s">
        <v>83</v>
      </c>
    </row>
    <row r="30" spans="1:9">
      <c r="B30" s="1" t="s">
        <v>7</v>
      </c>
      <c r="D30" s="6">
        <v>1</v>
      </c>
      <c r="E30" s="6">
        <v>1</v>
      </c>
      <c r="F30" s="7">
        <f>SUMPRODUCT($D$18:$E$18,D30:E30)</f>
        <v>0</v>
      </c>
      <c r="G30" s="1" t="s">
        <v>5</v>
      </c>
      <c r="H30" s="8">
        <v>80</v>
      </c>
      <c r="I30" s="1" t="s">
        <v>83</v>
      </c>
    </row>
    <row r="31" spans="1:9">
      <c r="B31" s="1" t="s">
        <v>81</v>
      </c>
      <c r="D31" s="6">
        <v>1</v>
      </c>
      <c r="E31" s="9">
        <v>0</v>
      </c>
      <c r="F31" s="7">
        <f>SUMPRODUCT($D$18:$E$18,D31:E31)</f>
        <v>0</v>
      </c>
      <c r="G31" s="1" t="s">
        <v>5</v>
      </c>
      <c r="H31" s="8">
        <v>40</v>
      </c>
      <c r="I31" s="1" t="s">
        <v>82</v>
      </c>
    </row>
    <row r="32" spans="1:9">
      <c r="F32" t="s">
        <v>151</v>
      </c>
      <c r="H32" t="s">
        <v>155</v>
      </c>
    </row>
    <row r="33" spans="6:8">
      <c r="F33" t="s">
        <v>152</v>
      </c>
      <c r="H33" t="s">
        <v>157</v>
      </c>
    </row>
    <row r="34" spans="6:8">
      <c r="F34" t="s">
        <v>153</v>
      </c>
      <c r="H34" t="s">
        <v>156</v>
      </c>
    </row>
    <row r="35" spans="6:8">
      <c r="F35"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1249-FDC7-4B4A-B251-3262361B7D71}">
  <dimension ref="A1:L35"/>
  <sheetViews>
    <sheetView zoomScaleNormal="100" workbookViewId="0">
      <selection activeCell="G1" sqref="G1"/>
    </sheetView>
  </sheetViews>
  <sheetFormatPr defaultRowHeight="13.2"/>
  <sheetData>
    <row r="1" spans="1:12">
      <c r="A1" s="1" t="s">
        <v>48</v>
      </c>
      <c r="I1" t="s">
        <v>47</v>
      </c>
      <c r="K1" s="13"/>
    </row>
    <row r="2" spans="1:12">
      <c r="A2" t="s">
        <v>72</v>
      </c>
    </row>
    <row r="3" spans="1:12">
      <c r="A3" s="1" t="s">
        <v>73</v>
      </c>
    </row>
    <row r="4" spans="1:12">
      <c r="A4" s="1" t="s">
        <v>74</v>
      </c>
    </row>
    <row r="5" spans="1:12">
      <c r="A5" s="1" t="s">
        <v>142</v>
      </c>
      <c r="L5" s="1"/>
    </row>
    <row r="6" spans="1:12">
      <c r="A6" s="1" t="s">
        <v>143</v>
      </c>
      <c r="L6" s="1"/>
    </row>
    <row r="7" spans="1:12">
      <c r="A7" s="1" t="s">
        <v>144</v>
      </c>
      <c r="L7" s="1"/>
    </row>
    <row r="8" spans="1:12">
      <c r="A8" s="1" t="s">
        <v>145</v>
      </c>
      <c r="L8" s="1"/>
    </row>
    <row r="9" spans="1:12">
      <c r="A9" s="40" t="s">
        <v>373</v>
      </c>
      <c r="L9" s="1"/>
    </row>
    <row r="10" spans="1:12">
      <c r="A10" s="1" t="s">
        <v>455</v>
      </c>
      <c r="L10" s="1"/>
    </row>
    <row r="11" spans="1:12">
      <c r="L11" s="1"/>
    </row>
    <row r="12" spans="1:12">
      <c r="A12" s="1" t="s">
        <v>77</v>
      </c>
      <c r="L12" s="1"/>
    </row>
    <row r="13" spans="1:12">
      <c r="A13" s="1"/>
      <c r="L13" s="1"/>
    </row>
    <row r="14" spans="1:12">
      <c r="A14" s="1"/>
    </row>
    <row r="16" spans="1:12">
      <c r="A16" s="1"/>
    </row>
    <row r="17" spans="1:9">
      <c r="A17" s="1" t="s">
        <v>0</v>
      </c>
      <c r="D17" s="1" t="s">
        <v>79</v>
      </c>
      <c r="E17" s="1" t="s">
        <v>80</v>
      </c>
    </row>
    <row r="18" spans="1:9">
      <c r="D18" s="2">
        <v>0</v>
      </c>
      <c r="E18" s="2">
        <v>0</v>
      </c>
      <c r="H18" t="s">
        <v>149</v>
      </c>
    </row>
    <row r="19" spans="1:9">
      <c r="D19" s="3"/>
      <c r="E19" s="3"/>
    </row>
    <row r="20" spans="1:9">
      <c r="B20" s="1"/>
      <c r="D20" s="3"/>
      <c r="E20" s="3"/>
    </row>
    <row r="21" spans="1:9">
      <c r="B21" s="1"/>
      <c r="D21" s="4"/>
      <c r="E21" s="4"/>
    </row>
    <row r="22" spans="1:9">
      <c r="B22" s="1"/>
      <c r="D22" s="4"/>
      <c r="E22" s="4"/>
    </row>
    <row r="23" spans="1:9">
      <c r="B23" s="1"/>
      <c r="D23" s="4"/>
      <c r="E23" s="4"/>
    </row>
    <row r="25" spans="1:9">
      <c r="B25" s="1" t="s">
        <v>1</v>
      </c>
    </row>
    <row r="26" spans="1:9">
      <c r="A26" s="1" t="s">
        <v>2</v>
      </c>
      <c r="B26" s="1" t="s">
        <v>78</v>
      </c>
      <c r="D26" s="18">
        <v>3</v>
      </c>
      <c r="E26" s="18">
        <v>2</v>
      </c>
      <c r="F26" s="5">
        <f>SUMPRODUCT($D$18:$E$18,D26:E26)</f>
        <v>0</v>
      </c>
      <c r="H26" t="s">
        <v>150</v>
      </c>
    </row>
    <row r="28" spans="1:9">
      <c r="A28" t="s">
        <v>158</v>
      </c>
    </row>
    <row r="29" spans="1:9">
      <c r="A29" s="1"/>
      <c r="B29" s="1" t="s">
        <v>4</v>
      </c>
      <c r="D29" s="6">
        <v>2</v>
      </c>
      <c r="E29" s="6">
        <v>1</v>
      </c>
      <c r="F29" s="7">
        <f>SUMPRODUCT($D$18:$E$18,D29:E29)</f>
        <v>0</v>
      </c>
      <c r="G29" s="1" t="s">
        <v>5</v>
      </c>
      <c r="H29" s="8">
        <v>100</v>
      </c>
      <c r="I29" s="1" t="s">
        <v>83</v>
      </c>
    </row>
    <row r="30" spans="1:9">
      <c r="B30" s="1" t="s">
        <v>7</v>
      </c>
      <c r="D30" s="6">
        <v>1</v>
      </c>
      <c r="E30" s="6">
        <v>1</v>
      </c>
      <c r="F30" s="7">
        <f>SUMPRODUCT($D$18:$E$18,D30:E30)</f>
        <v>0</v>
      </c>
      <c r="G30" s="1" t="s">
        <v>5</v>
      </c>
      <c r="H30" s="8">
        <v>80</v>
      </c>
      <c r="I30" s="1" t="s">
        <v>83</v>
      </c>
    </row>
    <row r="31" spans="1:9">
      <c r="B31" s="1" t="s">
        <v>81</v>
      </c>
      <c r="D31" s="6">
        <v>1</v>
      </c>
      <c r="E31" s="9">
        <v>0</v>
      </c>
      <c r="F31" s="7">
        <f>SUMPRODUCT($D$18:$E$18,D31:E31)</f>
        <v>0</v>
      </c>
      <c r="G31" s="40" t="s">
        <v>61</v>
      </c>
      <c r="H31" s="8">
        <v>90</v>
      </c>
      <c r="I31" s="1" t="s">
        <v>82</v>
      </c>
    </row>
    <row r="32" spans="1:9">
      <c r="F32" t="s">
        <v>151</v>
      </c>
      <c r="H32" t="s">
        <v>155</v>
      </c>
    </row>
    <row r="33" spans="6:8">
      <c r="F33" t="s">
        <v>152</v>
      </c>
      <c r="H33" t="s">
        <v>157</v>
      </c>
    </row>
    <row r="34" spans="6:8">
      <c r="F34" t="s">
        <v>153</v>
      </c>
      <c r="H34" t="s">
        <v>156</v>
      </c>
    </row>
    <row r="35" spans="6:8">
      <c r="F35"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4"/>
  <sheetViews>
    <sheetView workbookViewId="0">
      <selection activeCell="A6" sqref="A6"/>
    </sheetView>
  </sheetViews>
  <sheetFormatPr defaultRowHeight="13.2"/>
  <sheetData>
    <row r="1" spans="1:10">
      <c r="A1" s="1" t="s">
        <v>49</v>
      </c>
      <c r="H1" t="s">
        <v>47</v>
      </c>
      <c r="J1" s="13"/>
    </row>
    <row r="2" spans="1:10">
      <c r="A2" t="s">
        <v>104</v>
      </c>
    </row>
    <row r="3" spans="1:10">
      <c r="A3" t="s">
        <v>105</v>
      </c>
    </row>
    <row r="4" spans="1:10">
      <c r="A4" t="s">
        <v>106</v>
      </c>
    </row>
    <row r="5" spans="1:10">
      <c r="A5" t="s">
        <v>107</v>
      </c>
    </row>
    <row r="7" spans="1:10">
      <c r="A7" t="s">
        <v>123</v>
      </c>
    </row>
    <row r="8" spans="1:10">
      <c r="A8" s="1"/>
    </row>
    <row r="9" spans="1:10">
      <c r="A9" s="40" t="s">
        <v>372</v>
      </c>
      <c r="D9" s="10"/>
      <c r="E9" s="10"/>
    </row>
    <row r="10" spans="1:10">
      <c r="A10" s="1" t="s">
        <v>167</v>
      </c>
    </row>
    <row r="11" spans="1:10">
      <c r="A11" s="1" t="s">
        <v>0</v>
      </c>
      <c r="D11" s="1" t="s">
        <v>110</v>
      </c>
      <c r="E11" s="1" t="s">
        <v>111</v>
      </c>
    </row>
    <row r="12" spans="1:10">
      <c r="D12" s="2"/>
      <c r="E12" s="2"/>
      <c r="H12" t="s">
        <v>149</v>
      </c>
    </row>
    <row r="14" spans="1:10">
      <c r="B14" s="1" t="s">
        <v>1</v>
      </c>
    </row>
    <row r="15" spans="1:10">
      <c r="A15" s="1" t="s">
        <v>2</v>
      </c>
      <c r="B15" s="1" t="s">
        <v>112</v>
      </c>
      <c r="D15" s="18">
        <v>3</v>
      </c>
      <c r="E15" s="18">
        <v>5</v>
      </c>
      <c r="F15" s="5">
        <f>SUMPRODUCT($D$12:$E$12,D15:E15)</f>
        <v>0</v>
      </c>
      <c r="I15" t="s">
        <v>150</v>
      </c>
    </row>
    <row r="17" spans="1:9">
      <c r="A17" t="s">
        <v>158</v>
      </c>
    </row>
    <row r="18" spans="1:9">
      <c r="A18" s="1"/>
      <c r="B18" s="1" t="s">
        <v>113</v>
      </c>
      <c r="D18" s="6">
        <v>3</v>
      </c>
      <c r="E18" s="6">
        <v>1</v>
      </c>
      <c r="F18" s="11">
        <f t="shared" ref="F18:F20" si="0">SUMPRODUCT($D$12:$E$12,D18:E18)</f>
        <v>0</v>
      </c>
      <c r="G18" t="s">
        <v>5</v>
      </c>
      <c r="H18" s="8">
        <v>15</v>
      </c>
      <c r="I18" s="1" t="s">
        <v>8</v>
      </c>
    </row>
    <row r="19" spans="1:9">
      <c r="B19" s="1" t="s">
        <v>114</v>
      </c>
      <c r="D19" s="6">
        <v>1</v>
      </c>
      <c r="E19" s="6">
        <v>2</v>
      </c>
      <c r="F19" s="11">
        <f t="shared" si="0"/>
        <v>0</v>
      </c>
      <c r="G19" t="s">
        <v>5</v>
      </c>
      <c r="H19" s="8">
        <v>14</v>
      </c>
      <c r="I19" s="1" t="s">
        <v>6</v>
      </c>
    </row>
    <row r="20" spans="1:9">
      <c r="B20" s="1" t="s">
        <v>115</v>
      </c>
      <c r="D20" s="6">
        <v>3</v>
      </c>
      <c r="E20" s="6">
        <v>2</v>
      </c>
      <c r="F20" s="11">
        <f t="shared" si="0"/>
        <v>0</v>
      </c>
      <c r="G20" s="40" t="s">
        <v>61</v>
      </c>
      <c r="H20" s="8">
        <v>21</v>
      </c>
      <c r="I20" s="1" t="s">
        <v>8</v>
      </c>
    </row>
    <row r="21" spans="1:9">
      <c r="F21" t="s">
        <v>151</v>
      </c>
      <c r="H21" t="s">
        <v>155</v>
      </c>
    </row>
    <row r="22" spans="1:9">
      <c r="F22" t="s">
        <v>152</v>
      </c>
      <c r="H22" t="s">
        <v>157</v>
      </c>
    </row>
    <row r="23" spans="1:9">
      <c r="F23" t="s">
        <v>153</v>
      </c>
      <c r="H23" t="s">
        <v>156</v>
      </c>
    </row>
    <row r="24" spans="1:9">
      <c r="F24"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zoomScale="130" zoomScaleNormal="130" workbookViewId="0">
      <selection activeCell="C12" sqref="C12"/>
    </sheetView>
  </sheetViews>
  <sheetFormatPr defaultColWidth="11.5546875" defaultRowHeight="13.2"/>
  <sheetData>
    <row r="1" spans="1:9">
      <c r="A1" t="s">
        <v>50</v>
      </c>
      <c r="G1" t="s">
        <v>47</v>
      </c>
      <c r="I1" s="13"/>
    </row>
    <row r="2" spans="1:9">
      <c r="A2" t="s">
        <v>51</v>
      </c>
    </row>
    <row r="4" spans="1:9">
      <c r="A4" t="s">
        <v>52</v>
      </c>
    </row>
    <row r="5" spans="1:9">
      <c r="A5" t="s">
        <v>53</v>
      </c>
    </row>
    <row r="7" spans="1:9">
      <c r="A7" t="s">
        <v>54</v>
      </c>
    </row>
    <row r="8" spans="1:9">
      <c r="A8" t="s">
        <v>55</v>
      </c>
    </row>
    <row r="11" spans="1:9">
      <c r="A11" s="1" t="s">
        <v>0</v>
      </c>
      <c r="D11" s="1" t="s">
        <v>56</v>
      </c>
      <c r="E11" s="1" t="s">
        <v>57</v>
      </c>
    </row>
    <row r="12" spans="1:9">
      <c r="D12" s="2"/>
      <c r="E12" s="2"/>
      <c r="H12" t="s">
        <v>160</v>
      </c>
    </row>
    <row r="14" spans="1:9">
      <c r="B14" s="1" t="s">
        <v>1</v>
      </c>
    </row>
    <row r="15" spans="1:9">
      <c r="A15" s="1" t="s">
        <v>58</v>
      </c>
      <c r="B15" s="1" t="s">
        <v>59</v>
      </c>
      <c r="D15" s="29">
        <f>1/3</f>
        <v>0.33333333333333331</v>
      </c>
      <c r="E15" s="29">
        <f>0.16/2</f>
        <v>0.08</v>
      </c>
      <c r="F15" s="5">
        <f>SUMPRODUCT($D$12:$E$12,D15:E15)</f>
        <v>0</v>
      </c>
      <c r="I15" t="s">
        <v>150</v>
      </c>
    </row>
    <row r="18" spans="1:9">
      <c r="A18" s="1" t="s">
        <v>3</v>
      </c>
      <c r="B18" s="1" t="s">
        <v>60</v>
      </c>
      <c r="D18" s="6">
        <v>10</v>
      </c>
      <c r="E18" s="6">
        <v>5</v>
      </c>
      <c r="F18" s="11">
        <f>SUMPRODUCT($D$12:$E$12,D18:E18)</f>
        <v>0</v>
      </c>
      <c r="G18" t="s">
        <v>61</v>
      </c>
      <c r="H18" s="8">
        <v>50</v>
      </c>
      <c r="I18" s="1" t="s">
        <v>62</v>
      </c>
    </row>
    <row r="19" spans="1:9">
      <c r="B19" s="1" t="s">
        <v>63</v>
      </c>
      <c r="D19" s="14">
        <f>0.04/3</f>
        <v>1.3333333333333334E-2</v>
      </c>
      <c r="E19" s="14">
        <f>0.04/2</f>
        <v>0.02</v>
      </c>
      <c r="F19" s="11">
        <f>SUMPRODUCT($D$12:$E$12,D19:E19)</f>
        <v>0</v>
      </c>
      <c r="G19" t="s">
        <v>61</v>
      </c>
      <c r="H19" s="15">
        <v>1</v>
      </c>
      <c r="I19" s="1" t="s">
        <v>166</v>
      </c>
    </row>
    <row r="20" spans="1:9">
      <c r="B20" s="1"/>
      <c r="D20" s="6"/>
      <c r="E20" s="6"/>
      <c r="F20" t="s">
        <v>151</v>
      </c>
      <c r="H20" t="s">
        <v>155</v>
      </c>
      <c r="I20" s="1"/>
    </row>
    <row r="21" spans="1:9">
      <c r="F21" t="s">
        <v>152</v>
      </c>
      <c r="H21" t="s">
        <v>157</v>
      </c>
    </row>
    <row r="22" spans="1:9">
      <c r="F22" t="s">
        <v>153</v>
      </c>
      <c r="H22" t="s">
        <v>156</v>
      </c>
    </row>
    <row r="23" spans="1:9">
      <c r="F23" t="s">
        <v>154</v>
      </c>
    </row>
    <row r="25" spans="1:9">
      <c r="A25" t="s">
        <v>64</v>
      </c>
    </row>
    <row r="26" spans="1:9">
      <c r="A26" t="s">
        <v>65</v>
      </c>
    </row>
    <row r="27" spans="1:9">
      <c r="A27" t="s">
        <v>159</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5"/>
  <sheetViews>
    <sheetView zoomScale="145" zoomScaleNormal="145" workbookViewId="0">
      <selection activeCell="A2" sqref="A2"/>
    </sheetView>
  </sheetViews>
  <sheetFormatPr defaultRowHeight="13.2"/>
  <cols>
    <col min="12" max="12" width="15.44140625" customWidth="1"/>
    <col min="13" max="13" width="8" bestFit="1" customWidth="1"/>
    <col min="14" max="14" width="11.109375" bestFit="1" customWidth="1"/>
  </cols>
  <sheetData>
    <row r="1" spans="1:11">
      <c r="A1" s="1" t="s">
        <v>507</v>
      </c>
      <c r="I1" t="s">
        <v>47</v>
      </c>
      <c r="K1" s="13"/>
    </row>
    <row r="2" spans="1:11">
      <c r="A2" t="s">
        <v>72</v>
      </c>
    </row>
    <row r="3" spans="1:11">
      <c r="A3" s="1" t="s">
        <v>73</v>
      </c>
    </row>
    <row r="4" spans="1:11">
      <c r="A4" s="1" t="s">
        <v>506</v>
      </c>
    </row>
    <row r="5" spans="1:11">
      <c r="A5" s="1" t="s">
        <v>142</v>
      </c>
    </row>
    <row r="6" spans="1:11">
      <c r="A6" s="1" t="s">
        <v>143</v>
      </c>
    </row>
    <row r="7" spans="1:11">
      <c r="A7" s="1" t="s">
        <v>144</v>
      </c>
    </row>
    <row r="8" spans="1:11">
      <c r="A8" s="1" t="s">
        <v>145</v>
      </c>
    </row>
    <row r="9" spans="1:11">
      <c r="A9" s="1" t="s">
        <v>75</v>
      </c>
    </row>
    <row r="10" spans="1:11">
      <c r="A10" s="1" t="s">
        <v>76</v>
      </c>
    </row>
    <row r="11" spans="1:11">
      <c r="A11" s="1" t="s">
        <v>77</v>
      </c>
    </row>
    <row r="13" spans="1:11">
      <c r="A13" s="1"/>
    </row>
    <row r="14" spans="1:11">
      <c r="A14" s="1"/>
      <c r="I14" t="s">
        <v>99</v>
      </c>
    </row>
    <row r="15" spans="1:11">
      <c r="K15" s="16"/>
    </row>
    <row r="16" spans="1:11">
      <c r="I16" t="s">
        <v>66</v>
      </c>
    </row>
    <row r="17" spans="1:14">
      <c r="A17" s="1" t="s">
        <v>0</v>
      </c>
      <c r="D17" s="1" t="s">
        <v>79</v>
      </c>
      <c r="E17" s="1" t="s">
        <v>80</v>
      </c>
      <c r="I17" t="s">
        <v>162</v>
      </c>
    </row>
    <row r="18" spans="1:14">
      <c r="D18" s="17"/>
      <c r="E18" s="17"/>
      <c r="H18" t="s">
        <v>160</v>
      </c>
      <c r="I18" s="1" t="s">
        <v>79</v>
      </c>
      <c r="J18" s="1" t="s">
        <v>80</v>
      </c>
      <c r="K18" t="s">
        <v>67</v>
      </c>
      <c r="L18" t="s">
        <v>68</v>
      </c>
      <c r="M18" t="s">
        <v>69</v>
      </c>
      <c r="N18" t="s">
        <v>163</v>
      </c>
    </row>
    <row r="19" spans="1:14">
      <c r="D19" s="3"/>
      <c r="E19" s="3"/>
      <c r="I19" s="17"/>
      <c r="J19" s="17"/>
      <c r="L19">
        <f>SUMPRODUCT(I19:J19,$D$26:$E$26)</f>
        <v>0</v>
      </c>
    </row>
    <row r="20" spans="1:14">
      <c r="B20" s="1"/>
      <c r="D20" s="3"/>
      <c r="E20" s="3"/>
      <c r="I20" s="17"/>
      <c r="J20" s="17"/>
      <c r="L20">
        <f t="shared" ref="L20:L22" si="0">SUMPRODUCT(I20:J20,$D$26:$E$26)</f>
        <v>0</v>
      </c>
    </row>
    <row r="21" spans="1:14">
      <c r="B21" s="1"/>
      <c r="D21" s="4"/>
      <c r="E21" s="4"/>
      <c r="I21" s="17"/>
      <c r="J21" s="17"/>
      <c r="L21">
        <f t="shared" si="0"/>
        <v>0</v>
      </c>
    </row>
    <row r="22" spans="1:14">
      <c r="B22" s="1"/>
      <c r="D22" s="4"/>
      <c r="E22" s="4"/>
      <c r="I22" s="17"/>
      <c r="J22" s="17"/>
      <c r="L22">
        <f t="shared" si="0"/>
        <v>0</v>
      </c>
    </row>
    <row r="23" spans="1:14">
      <c r="B23" s="1"/>
      <c r="D23" s="4"/>
      <c r="E23" s="4"/>
      <c r="L23" t="s">
        <v>161</v>
      </c>
    </row>
    <row r="25" spans="1:14">
      <c r="B25" s="1" t="s">
        <v>1</v>
      </c>
    </row>
    <row r="26" spans="1:14">
      <c r="A26" s="1" t="s">
        <v>2</v>
      </c>
      <c r="B26" s="1" t="s">
        <v>78</v>
      </c>
      <c r="D26" s="28">
        <v>4</v>
      </c>
      <c r="E26" s="18">
        <v>2</v>
      </c>
      <c r="F26" s="5">
        <f>SUMPRODUCT($D$18:$E$18,D26:E26)</f>
        <v>0</v>
      </c>
      <c r="H26" t="s">
        <v>150</v>
      </c>
    </row>
    <row r="29" spans="1:14">
      <c r="A29" s="1" t="s">
        <v>3</v>
      </c>
      <c r="B29" s="1" t="s">
        <v>4</v>
      </c>
      <c r="D29" s="6">
        <v>2</v>
      </c>
      <c r="E29" s="6">
        <v>1</v>
      </c>
      <c r="F29" s="7">
        <f>SUMPRODUCT($D$18:$E$18,D29:E29)</f>
        <v>0</v>
      </c>
      <c r="G29" s="1" t="s">
        <v>5</v>
      </c>
      <c r="H29" s="8">
        <v>100</v>
      </c>
      <c r="I29" s="1" t="s">
        <v>83</v>
      </c>
    </row>
    <row r="30" spans="1:14">
      <c r="B30" s="1" t="s">
        <v>7</v>
      </c>
      <c r="D30" s="6">
        <v>1</v>
      </c>
      <c r="E30" s="6">
        <v>1</v>
      </c>
      <c r="F30" s="7">
        <f>SUMPRODUCT($D$18:$E$18,D30:E30)</f>
        <v>0</v>
      </c>
      <c r="G30" s="1" t="s">
        <v>5</v>
      </c>
      <c r="H30" s="8">
        <v>80</v>
      </c>
      <c r="I30" s="1" t="s">
        <v>83</v>
      </c>
    </row>
    <row r="31" spans="1:14">
      <c r="B31" s="1" t="s">
        <v>81</v>
      </c>
      <c r="D31" s="6">
        <v>1</v>
      </c>
      <c r="E31" s="9">
        <v>0</v>
      </c>
      <c r="F31" s="7">
        <f>SUMPRODUCT($D$18:$E$18,D31:E31)</f>
        <v>0</v>
      </c>
      <c r="G31" s="1" t="s">
        <v>5</v>
      </c>
      <c r="H31" s="8">
        <v>40</v>
      </c>
      <c r="I31" s="1" t="s">
        <v>82</v>
      </c>
    </row>
    <row r="32" spans="1:14">
      <c r="F32" t="s">
        <v>151</v>
      </c>
      <c r="H32" t="s">
        <v>155</v>
      </c>
    </row>
    <row r="33" spans="6:8">
      <c r="F33" t="s">
        <v>152</v>
      </c>
      <c r="H33" t="s">
        <v>157</v>
      </c>
    </row>
    <row r="34" spans="6:8">
      <c r="F34" t="s">
        <v>153</v>
      </c>
      <c r="H34" t="s">
        <v>156</v>
      </c>
    </row>
    <row r="35" spans="6:8">
      <c r="F35"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zoomScale="145" zoomScaleNormal="145" workbookViewId="0">
      <selection activeCell="A2" sqref="A2"/>
    </sheetView>
  </sheetViews>
  <sheetFormatPr defaultColWidth="11.5546875" defaultRowHeight="13.2"/>
  <sheetData>
    <row r="1" spans="1:8">
      <c r="A1" t="s">
        <v>102</v>
      </c>
    </row>
    <row r="3" spans="1:8">
      <c r="A3" t="s">
        <v>70</v>
      </c>
    </row>
    <row r="5" spans="1:8">
      <c r="A5" t="s">
        <v>122</v>
      </c>
      <c r="H5" t="s">
        <v>369</v>
      </c>
    </row>
    <row r="6" spans="1:8">
      <c r="A6" s="13"/>
      <c r="H6" s="13"/>
    </row>
    <row r="7" spans="1:8">
      <c r="A7" t="s">
        <v>103</v>
      </c>
    </row>
    <row r="9" spans="1:8">
      <c r="A9" t="s">
        <v>71</v>
      </c>
    </row>
    <row r="10" spans="1:8">
      <c r="A10" s="13"/>
      <c r="H10" s="13"/>
    </row>
    <row r="13" spans="1:8">
      <c r="A13" t="s">
        <v>100</v>
      </c>
    </row>
    <row r="14" spans="1:8">
      <c r="A14" s="13"/>
      <c r="H14" s="13"/>
    </row>
    <row r="17" spans="1:8">
      <c r="A17" t="s">
        <v>101</v>
      </c>
    </row>
    <row r="18" spans="1:8">
      <c r="A18" s="13"/>
      <c r="H18" s="13"/>
    </row>
    <row r="20" spans="1:8">
      <c r="A20" t="s">
        <v>371</v>
      </c>
    </row>
    <row r="22" spans="1:8">
      <c r="A22" t="s">
        <v>355</v>
      </c>
    </row>
    <row r="25" spans="1:8">
      <c r="A25" t="s">
        <v>370</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EAC5-89E6-477B-9A61-2972B6F66082}">
  <dimension ref="A1"/>
  <sheetViews>
    <sheetView workbookViewId="0"/>
  </sheetViews>
  <sheetFormatPr defaultRowHeight="13.2"/>
  <sheetData/>
  <pageMargins left="0.7" right="0.7" top="0.75" bottom="0.75" header="0.3" footer="0.3"/>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2358A-DFCC-424F-A692-37DC2F4C475B}">
  <dimension ref="A1:E35"/>
  <sheetViews>
    <sheetView zoomScaleNormal="100" workbookViewId="0">
      <selection activeCell="A6" sqref="A6"/>
    </sheetView>
  </sheetViews>
  <sheetFormatPr defaultRowHeight="13.2"/>
  <cols>
    <col min="3" max="3" width="11.88671875" customWidth="1"/>
  </cols>
  <sheetData>
    <row r="1" spans="1:5">
      <c r="A1" t="s">
        <v>345</v>
      </c>
    </row>
    <row r="2" spans="1:5">
      <c r="A2" t="s">
        <v>344</v>
      </c>
    </row>
    <row r="3" spans="1:5">
      <c r="A3" t="s">
        <v>323</v>
      </c>
    </row>
    <row r="5" spans="1:5">
      <c r="A5" t="s">
        <v>346</v>
      </c>
    </row>
    <row r="8" spans="1:5">
      <c r="C8" t="s">
        <v>459</v>
      </c>
    </row>
    <row r="10" spans="1:5">
      <c r="C10" t="s">
        <v>356</v>
      </c>
      <c r="D10" t="s">
        <v>324</v>
      </c>
      <c r="E10" t="s">
        <v>357</v>
      </c>
    </row>
    <row r="11" spans="1:5">
      <c r="C11" t="s">
        <v>10</v>
      </c>
      <c r="D11">
        <v>7.6</v>
      </c>
      <c r="E11">
        <v>8.6</v>
      </c>
    </row>
    <row r="12" spans="1:5">
      <c r="C12" t="s">
        <v>11</v>
      </c>
      <c r="D12">
        <v>7.8</v>
      </c>
      <c r="E12">
        <v>8.1</v>
      </c>
    </row>
    <row r="13" spans="1:5">
      <c r="C13" t="s">
        <v>12</v>
      </c>
      <c r="D13">
        <v>6.5</v>
      </c>
      <c r="E13">
        <v>8.1</v>
      </c>
    </row>
    <row r="14" spans="1:5">
      <c r="C14" t="s">
        <v>13</v>
      </c>
      <c r="D14">
        <v>6.8</v>
      </c>
      <c r="E14">
        <v>8.8000000000000007</v>
      </c>
    </row>
    <row r="15" spans="1:5">
      <c r="C15" t="s">
        <v>325</v>
      </c>
      <c r="D15">
        <v>8.4</v>
      </c>
      <c r="E15">
        <v>7.7</v>
      </c>
    </row>
    <row r="16" spans="1:5">
      <c r="C16" t="s">
        <v>326</v>
      </c>
      <c r="D16">
        <v>8.6</v>
      </c>
      <c r="E16">
        <v>7.3</v>
      </c>
    </row>
    <row r="17" spans="3:5">
      <c r="C17" t="s">
        <v>327</v>
      </c>
      <c r="D17">
        <v>8.8000000000000007</v>
      </c>
      <c r="E17">
        <v>7.2</v>
      </c>
    </row>
    <row r="18" spans="3:5">
      <c r="C18" t="s">
        <v>328</v>
      </c>
      <c r="D18">
        <v>8.1999999999999993</v>
      </c>
      <c r="E18">
        <v>6.8</v>
      </c>
    </row>
    <row r="19" spans="3:5">
      <c r="C19" t="s">
        <v>329</v>
      </c>
      <c r="D19">
        <v>5.6</v>
      </c>
      <c r="E19">
        <v>9.1</v>
      </c>
    </row>
    <row r="20" spans="3:5">
      <c r="C20" t="s">
        <v>330</v>
      </c>
      <c r="D20">
        <v>7.7</v>
      </c>
      <c r="E20">
        <v>8.4</v>
      </c>
    </row>
    <row r="21" spans="3:5">
      <c r="C21" t="s">
        <v>331</v>
      </c>
      <c r="D21">
        <v>4.9000000000000004</v>
      </c>
      <c r="E21">
        <v>9.1</v>
      </c>
    </row>
    <row r="22" spans="3:5">
      <c r="C22" t="s">
        <v>332</v>
      </c>
      <c r="D22">
        <v>7</v>
      </c>
      <c r="E22">
        <v>7.2</v>
      </c>
    </row>
    <row r="23" spans="3:5">
      <c r="C23" t="s">
        <v>56</v>
      </c>
      <c r="D23">
        <v>8.9</v>
      </c>
      <c r="E23">
        <v>5.6</v>
      </c>
    </row>
    <row r="24" spans="3:5">
      <c r="C24" t="s">
        <v>333</v>
      </c>
      <c r="D24">
        <v>9.1</v>
      </c>
      <c r="E24">
        <v>3.5</v>
      </c>
    </row>
    <row r="25" spans="3:5">
      <c r="C25" t="s">
        <v>334</v>
      </c>
      <c r="D25">
        <v>8.1999999999999993</v>
      </c>
      <c r="E25">
        <v>7.6</v>
      </c>
    </row>
    <row r="26" spans="3:5">
      <c r="C26" t="s">
        <v>335</v>
      </c>
      <c r="D26">
        <v>3.9</v>
      </c>
      <c r="E26">
        <v>7.9</v>
      </c>
    </row>
    <row r="27" spans="3:5">
      <c r="C27" t="s">
        <v>336</v>
      </c>
      <c r="D27">
        <v>6.9</v>
      </c>
      <c r="E27">
        <v>8.1</v>
      </c>
    </row>
    <row r="28" spans="3:5">
      <c r="C28" t="s">
        <v>57</v>
      </c>
      <c r="D28">
        <v>8.6</v>
      </c>
      <c r="E28">
        <v>3.7</v>
      </c>
    </row>
    <row r="29" spans="3:5">
      <c r="C29" t="s">
        <v>337</v>
      </c>
      <c r="D29">
        <v>7.9</v>
      </c>
      <c r="E29">
        <v>5.6</v>
      </c>
    </row>
    <row r="30" spans="3:5">
      <c r="C30" t="s">
        <v>338</v>
      </c>
      <c r="D30">
        <v>7.2</v>
      </c>
      <c r="E30">
        <v>7.5</v>
      </c>
    </row>
    <row r="31" spans="3:5">
      <c r="C31" t="s">
        <v>339</v>
      </c>
      <c r="D31">
        <v>8.8000000000000007</v>
      </c>
      <c r="E31">
        <v>2.9</v>
      </c>
    </row>
    <row r="32" spans="3:5">
      <c r="C32" t="s">
        <v>340</v>
      </c>
      <c r="D32">
        <v>8</v>
      </c>
      <c r="E32">
        <v>6.3</v>
      </c>
    </row>
    <row r="33" spans="3:5">
      <c r="C33" t="s">
        <v>341</v>
      </c>
      <c r="D33">
        <v>6.4</v>
      </c>
      <c r="E33">
        <v>7.2</v>
      </c>
    </row>
    <row r="34" spans="3:5">
      <c r="C34" t="s">
        <v>342</v>
      </c>
      <c r="D34">
        <v>6.3</v>
      </c>
      <c r="E34">
        <v>6</v>
      </c>
    </row>
    <row r="35" spans="3:5">
      <c r="C35" t="s">
        <v>343</v>
      </c>
      <c r="D35">
        <v>7.8</v>
      </c>
      <c r="E35">
        <v>7.7</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DB79-2AFE-46BA-A3A4-44D7CB93A3D5}">
  <dimension ref="A1:F50"/>
  <sheetViews>
    <sheetView workbookViewId="0">
      <selection activeCell="A6" sqref="A6"/>
    </sheetView>
  </sheetViews>
  <sheetFormatPr defaultRowHeight="13.2"/>
  <cols>
    <col min="3" max="3" width="11.88671875" customWidth="1"/>
  </cols>
  <sheetData>
    <row r="1" spans="1:6">
      <c r="A1" t="s">
        <v>345</v>
      </c>
    </row>
    <row r="2" spans="1:6">
      <c r="A2" t="s">
        <v>344</v>
      </c>
    </row>
    <row r="3" spans="1:6">
      <c r="A3" t="s">
        <v>323</v>
      </c>
    </row>
    <row r="4" spans="1:6">
      <c r="A4" t="s">
        <v>347</v>
      </c>
    </row>
    <row r="5" spans="1:6">
      <c r="A5" t="s">
        <v>346</v>
      </c>
    </row>
    <row r="8" spans="1:6">
      <c r="C8" t="s">
        <v>366</v>
      </c>
    </row>
    <row r="10" spans="1:6">
      <c r="C10" t="s">
        <v>356</v>
      </c>
      <c r="D10" t="s">
        <v>324</v>
      </c>
      <c r="E10" t="s">
        <v>357</v>
      </c>
      <c r="F10" t="s">
        <v>348</v>
      </c>
    </row>
    <row r="11" spans="1:6">
      <c r="C11" t="s">
        <v>10</v>
      </c>
      <c r="D11">
        <v>7.6</v>
      </c>
      <c r="E11">
        <v>8.6</v>
      </c>
      <c r="F11" s="29">
        <f>314+16*D11+28*E11</f>
        <v>676.4</v>
      </c>
    </row>
    <row r="12" spans="1:6">
      <c r="C12" t="s">
        <v>11</v>
      </c>
      <c r="D12">
        <v>7.8</v>
      </c>
      <c r="E12">
        <v>8.1</v>
      </c>
      <c r="F12" s="29">
        <f t="shared" ref="F12:F35" si="0">314+16*D12+28*E12</f>
        <v>665.6</v>
      </c>
    </row>
    <row r="13" spans="1:6">
      <c r="C13" t="s">
        <v>12</v>
      </c>
      <c r="D13">
        <v>6.5</v>
      </c>
      <c r="E13">
        <v>8.1</v>
      </c>
      <c r="F13" s="29">
        <f t="shared" si="0"/>
        <v>644.79999999999995</v>
      </c>
    </row>
    <row r="14" spans="1:6">
      <c r="C14" t="s">
        <v>13</v>
      </c>
      <c r="D14">
        <v>6.8</v>
      </c>
      <c r="E14">
        <v>8.8000000000000007</v>
      </c>
      <c r="F14" s="29">
        <f t="shared" si="0"/>
        <v>669.2</v>
      </c>
    </row>
    <row r="15" spans="1:6">
      <c r="C15" t="s">
        <v>325</v>
      </c>
      <c r="D15">
        <v>8.4</v>
      </c>
      <c r="E15">
        <v>7.7</v>
      </c>
      <c r="F15" s="29">
        <f t="shared" si="0"/>
        <v>664</v>
      </c>
    </row>
    <row r="16" spans="1:6">
      <c r="C16" t="s">
        <v>326</v>
      </c>
      <c r="D16">
        <v>8.6</v>
      </c>
      <c r="E16">
        <v>7.3</v>
      </c>
      <c r="F16" s="29">
        <f t="shared" si="0"/>
        <v>656</v>
      </c>
    </row>
    <row r="17" spans="3:6">
      <c r="C17" t="s">
        <v>327</v>
      </c>
      <c r="D17">
        <v>8.8000000000000007</v>
      </c>
      <c r="E17">
        <v>7.2</v>
      </c>
      <c r="F17" s="29">
        <f t="shared" si="0"/>
        <v>656.4</v>
      </c>
    </row>
    <row r="18" spans="3:6">
      <c r="C18" t="s">
        <v>328</v>
      </c>
      <c r="D18">
        <v>8.1999999999999993</v>
      </c>
      <c r="E18">
        <v>6.8</v>
      </c>
      <c r="F18" s="29">
        <f t="shared" si="0"/>
        <v>635.6</v>
      </c>
    </row>
    <row r="19" spans="3:6">
      <c r="C19" t="s">
        <v>329</v>
      </c>
      <c r="D19">
        <v>5.6</v>
      </c>
      <c r="E19">
        <v>9.1</v>
      </c>
      <c r="F19" s="29">
        <f t="shared" si="0"/>
        <v>658.4</v>
      </c>
    </row>
    <row r="20" spans="3:6">
      <c r="C20" t="s">
        <v>330</v>
      </c>
      <c r="D20">
        <v>7.7</v>
      </c>
      <c r="E20">
        <v>8.4</v>
      </c>
      <c r="F20" s="29">
        <f t="shared" si="0"/>
        <v>672.4</v>
      </c>
    </row>
    <row r="21" spans="3:6">
      <c r="C21" t="s">
        <v>331</v>
      </c>
      <c r="D21">
        <v>4.9000000000000004</v>
      </c>
      <c r="E21">
        <v>9.1</v>
      </c>
      <c r="F21" s="29">
        <f t="shared" si="0"/>
        <v>647.19999999999993</v>
      </c>
    </row>
    <row r="22" spans="3:6">
      <c r="C22" t="s">
        <v>332</v>
      </c>
      <c r="D22">
        <v>7</v>
      </c>
      <c r="E22">
        <v>7.2</v>
      </c>
      <c r="F22" s="29">
        <f t="shared" si="0"/>
        <v>627.6</v>
      </c>
    </row>
    <row r="23" spans="3:6">
      <c r="C23" t="s">
        <v>56</v>
      </c>
      <c r="D23">
        <v>8.9</v>
      </c>
      <c r="E23">
        <v>5.6</v>
      </c>
      <c r="F23" s="29">
        <f t="shared" si="0"/>
        <v>613.19999999999993</v>
      </c>
    </row>
    <row r="24" spans="3:6">
      <c r="C24" t="s">
        <v>333</v>
      </c>
      <c r="D24">
        <v>9.1</v>
      </c>
      <c r="E24">
        <v>3.5</v>
      </c>
      <c r="F24" s="29">
        <f t="shared" si="0"/>
        <v>557.6</v>
      </c>
    </row>
    <row r="25" spans="3:6">
      <c r="C25" t="s">
        <v>334</v>
      </c>
      <c r="D25">
        <v>8.1999999999999993</v>
      </c>
      <c r="E25">
        <v>7.6</v>
      </c>
      <c r="F25" s="29">
        <f t="shared" si="0"/>
        <v>658</v>
      </c>
    </row>
    <row r="26" spans="3:6">
      <c r="C26" t="s">
        <v>335</v>
      </c>
      <c r="D26">
        <v>3.9</v>
      </c>
      <c r="E26">
        <v>7.9</v>
      </c>
      <c r="F26" s="29">
        <f t="shared" si="0"/>
        <v>597.6</v>
      </c>
    </row>
    <row r="27" spans="3:6">
      <c r="C27" t="s">
        <v>336</v>
      </c>
      <c r="D27">
        <v>6.9</v>
      </c>
      <c r="E27">
        <v>8.1</v>
      </c>
      <c r="F27" s="29">
        <f t="shared" si="0"/>
        <v>651.19999999999993</v>
      </c>
    </row>
    <row r="28" spans="3:6">
      <c r="C28" t="s">
        <v>57</v>
      </c>
      <c r="D28">
        <v>8.6</v>
      </c>
      <c r="E28">
        <v>3.7</v>
      </c>
      <c r="F28" s="29">
        <f t="shared" si="0"/>
        <v>555.20000000000005</v>
      </c>
    </row>
    <row r="29" spans="3:6">
      <c r="C29" t="s">
        <v>337</v>
      </c>
      <c r="D29">
        <v>7.9</v>
      </c>
      <c r="E29">
        <v>5.6</v>
      </c>
      <c r="F29" s="29">
        <f t="shared" si="0"/>
        <v>597.19999999999993</v>
      </c>
    </row>
    <row r="30" spans="3:6">
      <c r="C30" t="s">
        <v>338</v>
      </c>
      <c r="D30">
        <v>7.2</v>
      </c>
      <c r="E30">
        <v>7.5</v>
      </c>
      <c r="F30" s="29">
        <f t="shared" si="0"/>
        <v>639.20000000000005</v>
      </c>
    </row>
    <row r="31" spans="3:6">
      <c r="C31" t="s">
        <v>339</v>
      </c>
      <c r="D31">
        <v>8.8000000000000007</v>
      </c>
      <c r="E31">
        <v>2.9</v>
      </c>
      <c r="F31" s="29">
        <f t="shared" si="0"/>
        <v>536</v>
      </c>
    </row>
    <row r="32" spans="3:6">
      <c r="C32" t="s">
        <v>340</v>
      </c>
      <c r="D32">
        <v>8</v>
      </c>
      <c r="E32">
        <v>6.3</v>
      </c>
      <c r="F32" s="29">
        <f t="shared" si="0"/>
        <v>618.4</v>
      </c>
    </row>
    <row r="33" spans="3:6">
      <c r="C33" t="s">
        <v>341</v>
      </c>
      <c r="D33">
        <v>6.4</v>
      </c>
      <c r="E33">
        <v>7.2</v>
      </c>
      <c r="F33" s="29">
        <f t="shared" si="0"/>
        <v>618</v>
      </c>
    </row>
    <row r="34" spans="3:6">
      <c r="C34" t="s">
        <v>342</v>
      </c>
      <c r="D34">
        <v>6.3</v>
      </c>
      <c r="E34">
        <v>6</v>
      </c>
      <c r="F34" s="29">
        <f t="shared" si="0"/>
        <v>582.79999999999995</v>
      </c>
    </row>
    <row r="35" spans="3:6">
      <c r="C35" t="s">
        <v>343</v>
      </c>
      <c r="D35">
        <v>7.8</v>
      </c>
      <c r="E35">
        <v>7.7</v>
      </c>
      <c r="F35" s="29">
        <f t="shared" si="0"/>
        <v>654.4</v>
      </c>
    </row>
    <row r="50" spans="1:1">
      <c r="A50" s="64" t="s">
        <v>460</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F1BE3-28CD-46A0-9534-F08ADB6AECE4}">
  <dimension ref="A1:F50"/>
  <sheetViews>
    <sheetView workbookViewId="0">
      <selection activeCell="A6" sqref="A6"/>
    </sheetView>
  </sheetViews>
  <sheetFormatPr defaultRowHeight="13.2"/>
  <cols>
    <col min="3" max="3" width="11.88671875" customWidth="1"/>
  </cols>
  <sheetData>
    <row r="1" spans="1:6">
      <c r="A1" t="s">
        <v>345</v>
      </c>
    </row>
    <row r="2" spans="1:6">
      <c r="A2" t="s">
        <v>344</v>
      </c>
    </row>
    <row r="3" spans="1:6">
      <c r="A3" t="s">
        <v>323</v>
      </c>
    </row>
    <row r="4" spans="1:6">
      <c r="A4" t="s">
        <v>347</v>
      </c>
    </row>
    <row r="5" spans="1:6">
      <c r="A5" t="s">
        <v>346</v>
      </c>
    </row>
    <row r="8" spans="1:6">
      <c r="C8" t="s">
        <v>367</v>
      </c>
    </row>
    <row r="10" spans="1:6">
      <c r="C10" t="s">
        <v>356</v>
      </c>
      <c r="D10" t="s">
        <v>324</v>
      </c>
      <c r="E10" t="s">
        <v>357</v>
      </c>
      <c r="F10" t="s">
        <v>348</v>
      </c>
    </row>
    <row r="11" spans="1:6">
      <c r="C11" t="s">
        <v>10</v>
      </c>
      <c r="D11">
        <v>7.6</v>
      </c>
      <c r="E11">
        <v>8.6</v>
      </c>
      <c r="F11" s="29">
        <v>690</v>
      </c>
    </row>
    <row r="12" spans="1:6">
      <c r="C12" t="s">
        <v>11</v>
      </c>
      <c r="D12">
        <v>7.8</v>
      </c>
      <c r="E12">
        <v>8.1</v>
      </c>
      <c r="F12" s="29">
        <v>366</v>
      </c>
    </row>
    <row r="13" spans="1:6">
      <c r="C13" t="s">
        <v>12</v>
      </c>
      <c r="D13">
        <v>6.5</v>
      </c>
      <c r="E13">
        <v>8.1</v>
      </c>
      <c r="F13" s="29">
        <v>600</v>
      </c>
    </row>
    <row r="14" spans="1:6">
      <c r="C14" t="s">
        <v>13</v>
      </c>
      <c r="D14">
        <v>6.8</v>
      </c>
      <c r="E14">
        <v>8.8000000000000007</v>
      </c>
      <c r="F14" s="29">
        <v>656</v>
      </c>
    </row>
    <row r="15" spans="1:6">
      <c r="C15" t="s">
        <v>325</v>
      </c>
      <c r="D15">
        <v>8.4</v>
      </c>
      <c r="E15">
        <v>7.7</v>
      </c>
      <c r="F15" s="29">
        <v>684</v>
      </c>
    </row>
    <row r="16" spans="1:6">
      <c r="C16" t="s">
        <v>326</v>
      </c>
      <c r="D16">
        <v>8.6</v>
      </c>
      <c r="E16">
        <v>7.3</v>
      </c>
      <c r="F16" s="29">
        <v>590</v>
      </c>
    </row>
    <row r="17" spans="3:6">
      <c r="C17" t="s">
        <v>327</v>
      </c>
      <c r="D17">
        <v>8.8000000000000007</v>
      </c>
      <c r="E17">
        <v>7.2</v>
      </c>
      <c r="F17" s="29">
        <v>525</v>
      </c>
    </row>
    <row r="18" spans="3:6">
      <c r="C18" t="s">
        <v>328</v>
      </c>
      <c r="D18">
        <v>8.1999999999999993</v>
      </c>
      <c r="E18">
        <v>6.8</v>
      </c>
      <c r="F18" s="29">
        <v>642</v>
      </c>
    </row>
    <row r="19" spans="3:6">
      <c r="C19" t="s">
        <v>329</v>
      </c>
      <c r="D19">
        <v>5.6</v>
      </c>
      <c r="E19">
        <v>9.1</v>
      </c>
      <c r="F19" s="29">
        <v>639</v>
      </c>
    </row>
    <row r="20" spans="3:6">
      <c r="C20" t="s">
        <v>330</v>
      </c>
      <c r="D20">
        <v>7.7</v>
      </c>
      <c r="E20">
        <v>8.4</v>
      </c>
      <c r="F20" s="29">
        <v>672</v>
      </c>
    </row>
    <row r="21" spans="3:6">
      <c r="C21" t="s">
        <v>331</v>
      </c>
      <c r="D21">
        <v>4.9000000000000004</v>
      </c>
      <c r="E21">
        <v>9.1</v>
      </c>
      <c r="F21" s="29">
        <v>505</v>
      </c>
    </row>
    <row r="22" spans="3:6">
      <c r="C22" t="s">
        <v>332</v>
      </c>
      <c r="D22">
        <v>7</v>
      </c>
      <c r="E22">
        <v>7.2</v>
      </c>
      <c r="F22" s="29">
        <v>584</v>
      </c>
    </row>
    <row r="23" spans="3:6">
      <c r="C23" t="s">
        <v>56</v>
      </c>
      <c r="D23">
        <v>8.9</v>
      </c>
      <c r="E23">
        <v>5.6</v>
      </c>
      <c r="F23" s="29">
        <v>754</v>
      </c>
    </row>
    <row r="24" spans="3:6">
      <c r="C24" t="s">
        <v>333</v>
      </c>
      <c r="D24">
        <v>9.1</v>
      </c>
      <c r="E24">
        <v>3.5</v>
      </c>
      <c r="F24" s="29">
        <v>574</v>
      </c>
    </row>
    <row r="25" spans="3:6">
      <c r="C25" t="s">
        <v>334</v>
      </c>
      <c r="D25">
        <v>8.1999999999999993</v>
      </c>
      <c r="E25">
        <v>7.6</v>
      </c>
      <c r="F25" s="29">
        <v>803</v>
      </c>
    </row>
    <row r="26" spans="3:6">
      <c r="C26" t="s">
        <v>335</v>
      </c>
      <c r="D26">
        <v>3.9</v>
      </c>
      <c r="E26">
        <v>7.9</v>
      </c>
      <c r="F26" s="29">
        <v>502</v>
      </c>
    </row>
    <row r="27" spans="3:6">
      <c r="C27" t="s">
        <v>336</v>
      </c>
      <c r="D27">
        <v>6.9</v>
      </c>
      <c r="E27">
        <v>8.1</v>
      </c>
      <c r="F27" s="29">
        <v>586</v>
      </c>
    </row>
    <row r="28" spans="3:6">
      <c r="C28" t="s">
        <v>57</v>
      </c>
      <c r="D28">
        <v>8.6</v>
      </c>
      <c r="E28">
        <v>3.7</v>
      </c>
      <c r="F28" s="29">
        <v>666</v>
      </c>
    </row>
    <row r="29" spans="3:6">
      <c r="C29" t="s">
        <v>337</v>
      </c>
      <c r="D29">
        <v>7.9</v>
      </c>
      <c r="E29">
        <v>5.6</v>
      </c>
      <c r="F29" s="29">
        <v>382</v>
      </c>
    </row>
    <row r="30" spans="3:6">
      <c r="C30" t="s">
        <v>338</v>
      </c>
      <c r="D30">
        <v>7.2</v>
      </c>
      <c r="E30">
        <v>7.5</v>
      </c>
      <c r="F30" s="29">
        <v>716</v>
      </c>
    </row>
    <row r="31" spans="3:6">
      <c r="C31" t="s">
        <v>339</v>
      </c>
      <c r="D31">
        <v>8.8000000000000007</v>
      </c>
      <c r="E31">
        <v>2.9</v>
      </c>
      <c r="F31" s="29">
        <v>595</v>
      </c>
    </row>
    <row r="32" spans="3:6">
      <c r="C32" t="s">
        <v>340</v>
      </c>
      <c r="D32">
        <v>8</v>
      </c>
      <c r="E32">
        <v>6.3</v>
      </c>
      <c r="F32" s="29">
        <v>625</v>
      </c>
    </row>
    <row r="33" spans="3:6">
      <c r="C33" t="s">
        <v>341</v>
      </c>
      <c r="D33">
        <v>6.4</v>
      </c>
      <c r="E33">
        <v>7.2</v>
      </c>
      <c r="F33" s="29">
        <v>705</v>
      </c>
    </row>
    <row r="34" spans="3:6">
      <c r="C34" t="s">
        <v>342</v>
      </c>
      <c r="D34">
        <v>6.3</v>
      </c>
      <c r="E34">
        <v>6</v>
      </c>
      <c r="F34" s="29">
        <v>583</v>
      </c>
    </row>
    <row r="35" spans="3:6">
      <c r="C35" t="s">
        <v>343</v>
      </c>
      <c r="D35">
        <v>7.8</v>
      </c>
      <c r="E35">
        <v>7.7</v>
      </c>
      <c r="F35" s="29">
        <v>681</v>
      </c>
    </row>
    <row r="50" spans="1:1">
      <c r="A50" s="64" t="s">
        <v>461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9721F-90D4-4EA3-9238-63ACE7B0D93E}">
  <dimension ref="A1:A5"/>
  <sheetViews>
    <sheetView zoomScale="140" zoomScaleNormal="140" workbookViewId="0">
      <selection activeCell="A8" sqref="A8"/>
    </sheetView>
  </sheetViews>
  <sheetFormatPr defaultRowHeight="13.2"/>
  <sheetData>
    <row r="1" spans="1:1">
      <c r="A1" t="s">
        <v>292</v>
      </c>
    </row>
    <row r="2" spans="1:1">
      <c r="A2" t="s">
        <v>293</v>
      </c>
    </row>
    <row r="3" spans="1:1">
      <c r="A3" t="s">
        <v>294</v>
      </c>
    </row>
    <row r="4" spans="1:1">
      <c r="A4" t="s">
        <v>295</v>
      </c>
    </row>
    <row r="5" spans="1:1">
      <c r="A5" t="s">
        <v>359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7964-F8E2-4C07-A71D-D5C526C94BCB}">
  <dimension ref="A1:F50"/>
  <sheetViews>
    <sheetView workbookViewId="0">
      <selection activeCell="A6" sqref="A6"/>
    </sheetView>
  </sheetViews>
  <sheetFormatPr defaultRowHeight="13.2"/>
  <cols>
    <col min="3" max="3" width="11.88671875" customWidth="1"/>
  </cols>
  <sheetData>
    <row r="1" spans="1:6">
      <c r="A1" t="s">
        <v>345</v>
      </c>
    </row>
    <row r="2" spans="1:6">
      <c r="A2" t="s">
        <v>344</v>
      </c>
    </row>
    <row r="3" spans="1:6">
      <c r="A3" t="s">
        <v>323</v>
      </c>
    </row>
    <row r="4" spans="1:6">
      <c r="A4" t="s">
        <v>347</v>
      </c>
    </row>
    <row r="5" spans="1:6">
      <c r="A5" t="s">
        <v>346</v>
      </c>
    </row>
    <row r="8" spans="1:6">
      <c r="C8" t="s">
        <v>368</v>
      </c>
    </row>
    <row r="10" spans="1:6">
      <c r="C10" t="s">
        <v>356</v>
      </c>
      <c r="D10" t="s">
        <v>324</v>
      </c>
      <c r="E10" t="s">
        <v>357</v>
      </c>
      <c r="F10" t="s">
        <v>348</v>
      </c>
    </row>
    <row r="11" spans="1:6">
      <c r="C11" t="s">
        <v>10</v>
      </c>
      <c r="D11">
        <v>7.6</v>
      </c>
      <c r="E11">
        <v>8.6</v>
      </c>
      <c r="F11" s="29">
        <v>625</v>
      </c>
    </row>
    <row r="12" spans="1:6">
      <c r="C12" t="s">
        <v>11</v>
      </c>
      <c r="D12">
        <v>7.8</v>
      </c>
      <c r="E12">
        <v>8.1</v>
      </c>
      <c r="F12" s="29">
        <v>596</v>
      </c>
    </row>
    <row r="13" spans="1:6">
      <c r="C13" t="s">
        <v>12</v>
      </c>
      <c r="D13">
        <v>6.5</v>
      </c>
      <c r="E13">
        <v>8.1</v>
      </c>
      <c r="F13" s="29">
        <v>548</v>
      </c>
    </row>
    <row r="14" spans="1:6">
      <c r="C14" t="s">
        <v>13</v>
      </c>
      <c r="D14">
        <v>6.8</v>
      </c>
      <c r="E14">
        <v>8.8000000000000007</v>
      </c>
      <c r="F14" s="29">
        <v>582</v>
      </c>
    </row>
    <row r="15" spans="1:6">
      <c r="C15" t="s">
        <v>325</v>
      </c>
      <c r="D15">
        <v>8.4</v>
      </c>
      <c r="E15">
        <v>7.7</v>
      </c>
      <c r="F15" s="29">
        <v>634</v>
      </c>
    </row>
    <row r="16" spans="1:6">
      <c r="C16" t="s">
        <v>326</v>
      </c>
      <c r="D16">
        <v>8.6</v>
      </c>
      <c r="E16">
        <v>7.3</v>
      </c>
      <c r="F16" s="29">
        <v>693</v>
      </c>
    </row>
    <row r="17" spans="3:6">
      <c r="C17" t="s">
        <v>327</v>
      </c>
      <c r="D17">
        <v>8.8000000000000007</v>
      </c>
      <c r="E17">
        <v>7.2</v>
      </c>
      <c r="F17" s="29">
        <v>693</v>
      </c>
    </row>
    <row r="18" spans="3:6">
      <c r="C18" t="s">
        <v>328</v>
      </c>
      <c r="D18">
        <v>8.1999999999999993</v>
      </c>
      <c r="E18">
        <v>6.8</v>
      </c>
      <c r="F18" s="29">
        <v>544</v>
      </c>
    </row>
    <row r="19" spans="3:6">
      <c r="C19" t="s">
        <v>329</v>
      </c>
      <c r="D19">
        <v>5.6</v>
      </c>
      <c r="E19">
        <v>9.1</v>
      </c>
      <c r="F19" s="29">
        <v>644</v>
      </c>
    </row>
    <row r="20" spans="3:6">
      <c r="C20" t="s">
        <v>330</v>
      </c>
      <c r="D20">
        <v>7.7</v>
      </c>
      <c r="E20">
        <v>8.4</v>
      </c>
      <c r="F20" s="29">
        <v>688</v>
      </c>
    </row>
    <row r="21" spans="3:6">
      <c r="C21" t="s">
        <v>331</v>
      </c>
      <c r="D21">
        <v>4.9000000000000004</v>
      </c>
      <c r="E21">
        <v>9.1</v>
      </c>
      <c r="F21" s="29">
        <v>571</v>
      </c>
    </row>
    <row r="22" spans="3:6">
      <c r="C22" t="s">
        <v>332</v>
      </c>
      <c r="D22">
        <v>7</v>
      </c>
      <c r="E22">
        <v>7.2</v>
      </c>
      <c r="F22" s="29">
        <v>657</v>
      </c>
    </row>
    <row r="23" spans="3:6">
      <c r="C23" t="s">
        <v>56</v>
      </c>
      <c r="D23">
        <v>8.9</v>
      </c>
      <c r="E23">
        <v>5.6</v>
      </c>
      <c r="F23" s="29">
        <v>670</v>
      </c>
    </row>
    <row r="24" spans="3:6">
      <c r="C24" t="s">
        <v>333</v>
      </c>
      <c r="D24">
        <v>9.1</v>
      </c>
      <c r="E24">
        <v>3.5</v>
      </c>
      <c r="F24" s="29">
        <v>605</v>
      </c>
    </row>
    <row r="25" spans="3:6">
      <c r="C25" t="s">
        <v>334</v>
      </c>
      <c r="D25">
        <v>8.1999999999999993</v>
      </c>
      <c r="E25">
        <v>7.6</v>
      </c>
      <c r="F25" s="29">
        <v>598</v>
      </c>
    </row>
    <row r="26" spans="3:6">
      <c r="C26" t="s">
        <v>335</v>
      </c>
      <c r="D26">
        <v>3.9</v>
      </c>
      <c r="E26">
        <v>7.9</v>
      </c>
      <c r="F26" s="29">
        <v>591</v>
      </c>
    </row>
    <row r="27" spans="3:6">
      <c r="C27" t="s">
        <v>336</v>
      </c>
      <c r="D27">
        <v>6.9</v>
      </c>
      <c r="E27">
        <v>8.1</v>
      </c>
      <c r="F27" s="29">
        <v>600</v>
      </c>
    </row>
    <row r="28" spans="3:6">
      <c r="C28" t="s">
        <v>57</v>
      </c>
      <c r="D28">
        <v>8.6</v>
      </c>
      <c r="E28">
        <v>3.7</v>
      </c>
      <c r="F28" s="29">
        <v>639</v>
      </c>
    </row>
    <row r="29" spans="3:6">
      <c r="C29" t="s">
        <v>337</v>
      </c>
      <c r="D29">
        <v>7.9</v>
      </c>
      <c r="E29">
        <v>5.6</v>
      </c>
      <c r="F29" s="29">
        <v>628</v>
      </c>
    </row>
    <row r="30" spans="3:6">
      <c r="C30" t="s">
        <v>338</v>
      </c>
      <c r="D30">
        <v>7.2</v>
      </c>
      <c r="E30">
        <v>7.5</v>
      </c>
      <c r="F30" s="29">
        <v>570</v>
      </c>
    </row>
    <row r="31" spans="3:6">
      <c r="C31" t="s">
        <v>339</v>
      </c>
      <c r="D31">
        <v>8.8000000000000007</v>
      </c>
      <c r="E31">
        <v>2.9</v>
      </c>
      <c r="F31" s="29">
        <v>674</v>
      </c>
    </row>
    <row r="32" spans="3:6">
      <c r="C32" t="s">
        <v>340</v>
      </c>
      <c r="D32">
        <v>8</v>
      </c>
      <c r="E32">
        <v>6.3</v>
      </c>
      <c r="F32" s="29">
        <v>642</v>
      </c>
    </row>
    <row r="33" spans="3:6">
      <c r="C33" t="s">
        <v>341</v>
      </c>
      <c r="D33">
        <v>6.4</v>
      </c>
      <c r="E33">
        <v>7.2</v>
      </c>
      <c r="F33" s="29">
        <v>685</v>
      </c>
    </row>
    <row r="34" spans="3:6">
      <c r="C34" t="s">
        <v>342</v>
      </c>
      <c r="D34">
        <v>6.3</v>
      </c>
      <c r="E34">
        <v>6</v>
      </c>
      <c r="F34" s="29">
        <v>641</v>
      </c>
    </row>
    <row r="35" spans="3:6">
      <c r="C35" t="s">
        <v>343</v>
      </c>
      <c r="D35">
        <v>7.8</v>
      </c>
      <c r="E35">
        <v>7.7</v>
      </c>
      <c r="F35" s="29">
        <v>629</v>
      </c>
    </row>
    <row r="50" spans="1:1">
      <c r="A50" s="64" t="s">
        <v>462</v>
      </c>
    </row>
  </sheetData>
  <pageMargins left="0.7" right="0.7" top="0.75" bottom="0.75" header="0.3" footer="0.3"/>
  <pageSetup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9CCE3-0310-4479-AAAB-5E4C8671EFAA}">
  <dimension ref="A1:K76"/>
  <sheetViews>
    <sheetView workbookViewId="0">
      <selection activeCell="A2" sqref="A2"/>
    </sheetView>
  </sheetViews>
  <sheetFormatPr defaultRowHeight="13.2"/>
  <cols>
    <col min="1" max="1" width="49.77734375" customWidth="1"/>
    <col min="5" max="5" width="8.88671875" style="67"/>
    <col min="8" max="8" width="8.88671875" style="67"/>
  </cols>
  <sheetData>
    <row r="1" spans="1:11" ht="15.6">
      <c r="A1" s="68" t="s">
        <v>471</v>
      </c>
    </row>
    <row r="2" spans="1:11" ht="15.6">
      <c r="A2" s="68"/>
    </row>
    <row r="3" spans="1:11" ht="94.2" thickBot="1">
      <c r="A3" s="69" t="s">
        <v>484</v>
      </c>
    </row>
    <row r="4" spans="1:11" s="67" customFormat="1" ht="16.2" thickBot="1">
      <c r="A4" s="69"/>
      <c r="C4" s="61"/>
      <c r="D4" s="61"/>
      <c r="E4" s="61"/>
      <c r="F4" s="61"/>
      <c r="G4" s="78" t="s">
        <v>11</v>
      </c>
      <c r="H4" s="61"/>
      <c r="I4" s="61"/>
      <c r="J4" s="61"/>
      <c r="K4" s="61"/>
    </row>
    <row r="5" spans="1:11" s="67" customFormat="1" ht="15.6">
      <c r="A5" s="69"/>
      <c r="C5" s="61"/>
      <c r="D5" s="73">
        <v>3</v>
      </c>
      <c r="E5" s="73"/>
      <c r="F5" s="61"/>
      <c r="G5" s="61"/>
      <c r="H5" s="61"/>
      <c r="I5" s="61"/>
      <c r="J5" s="73">
        <v>10</v>
      </c>
      <c r="K5" s="61"/>
    </row>
    <row r="6" spans="1:11" s="67" customFormat="1" ht="16.2" thickBot="1">
      <c r="A6" s="69"/>
      <c r="C6" s="61"/>
      <c r="D6" s="61"/>
      <c r="E6" s="61" t="s">
        <v>480</v>
      </c>
      <c r="G6" s="75">
        <v>4</v>
      </c>
      <c r="H6" s="73"/>
      <c r="I6" s="61" t="s">
        <v>483</v>
      </c>
      <c r="J6" s="61"/>
      <c r="K6" s="61"/>
    </row>
    <row r="7" spans="1:11" s="67" customFormat="1" ht="16.2" thickBot="1">
      <c r="A7" s="69"/>
      <c r="C7" s="78" t="s">
        <v>10</v>
      </c>
      <c r="D7" s="61"/>
      <c r="E7" s="61"/>
      <c r="F7" s="61"/>
      <c r="H7" s="61"/>
      <c r="I7" s="61"/>
      <c r="J7" s="61"/>
      <c r="K7" s="78" t="s">
        <v>13</v>
      </c>
    </row>
    <row r="8" spans="1:11" s="67" customFormat="1" ht="15.6">
      <c r="A8" s="69"/>
      <c r="C8" s="61"/>
      <c r="D8" s="61"/>
      <c r="E8" s="61" t="s">
        <v>481</v>
      </c>
      <c r="G8" s="74" t="s">
        <v>482</v>
      </c>
      <c r="H8" s="61"/>
      <c r="I8" s="61" t="s">
        <v>482</v>
      </c>
      <c r="J8" s="61"/>
      <c r="K8" s="61"/>
    </row>
    <row r="9" spans="1:11" s="67" customFormat="1" ht="16.2" thickBot="1">
      <c r="A9" s="69"/>
      <c r="C9" s="61"/>
      <c r="D9" s="73">
        <v>5</v>
      </c>
      <c r="E9" s="73"/>
      <c r="F9" s="61"/>
      <c r="G9" s="61"/>
      <c r="H9" s="61"/>
      <c r="I9" s="61"/>
      <c r="J9" s="73">
        <v>2</v>
      </c>
      <c r="K9" s="61"/>
    </row>
    <row r="10" spans="1:11" ht="13.8" thickBot="1">
      <c r="C10" s="61"/>
      <c r="D10" s="61"/>
      <c r="E10" s="61"/>
      <c r="F10" s="61"/>
      <c r="G10" s="78" t="s">
        <v>12</v>
      </c>
      <c r="H10" s="61"/>
      <c r="I10" s="61"/>
      <c r="J10" s="61"/>
      <c r="K10" s="61"/>
    </row>
    <row r="11" spans="1:11" ht="109.2">
      <c r="A11" s="69" t="s">
        <v>472</v>
      </c>
    </row>
    <row r="12" spans="1:11" ht="31.2">
      <c r="A12" s="69" t="s">
        <v>473</v>
      </c>
    </row>
    <row r="13" spans="1:11" ht="15.6">
      <c r="A13" s="68"/>
    </row>
    <row r="14" spans="1:11" ht="15.6">
      <c r="A14" s="68" t="s">
        <v>485</v>
      </c>
    </row>
    <row r="15" spans="1:11" ht="15.6">
      <c r="A15" s="68" t="s">
        <v>486</v>
      </c>
    </row>
    <row r="16" spans="1:11" ht="15.6">
      <c r="A16" s="70" t="s">
        <v>474</v>
      </c>
    </row>
    <row r="17" spans="1:1" ht="15.6">
      <c r="A17" s="68"/>
    </row>
    <row r="18" spans="1:1" s="67" customFormat="1" ht="15.6">
      <c r="A18" s="68"/>
    </row>
    <row r="19" spans="1:1" s="67" customFormat="1" ht="15.6">
      <c r="A19" s="68"/>
    </row>
    <row r="20" spans="1:1" ht="15.6">
      <c r="A20" s="68"/>
    </row>
    <row r="21" spans="1:1" ht="15.6">
      <c r="A21" s="68"/>
    </row>
    <row r="22" spans="1:1" ht="15.6">
      <c r="A22" s="68"/>
    </row>
    <row r="23" spans="1:1" ht="15.6">
      <c r="A23" s="70" t="s">
        <v>475</v>
      </c>
    </row>
    <row r="24" spans="1:1" ht="15.6">
      <c r="A24" s="68"/>
    </row>
    <row r="25" spans="1:1" ht="15.6">
      <c r="A25" s="68"/>
    </row>
    <row r="26" spans="1:1" ht="15.6">
      <c r="A26" s="68"/>
    </row>
    <row r="27" spans="1:1" ht="15.6">
      <c r="A27" s="68"/>
    </row>
    <row r="28" spans="1:1" ht="15.6">
      <c r="A28" s="70" t="s">
        <v>487</v>
      </c>
    </row>
    <row r="29" spans="1:1" s="67" customFormat="1" ht="15.6">
      <c r="A29" s="70"/>
    </row>
    <row r="30" spans="1:1" ht="15.6">
      <c r="A30" s="68"/>
    </row>
    <row r="31" spans="1:1" ht="15.6">
      <c r="A31" s="68"/>
    </row>
    <row r="32" spans="1:1" ht="15.6">
      <c r="A32" s="68"/>
    </row>
    <row r="33" spans="1:5" ht="15.6">
      <c r="A33" s="68"/>
    </row>
    <row r="34" spans="1:5" ht="15.6">
      <c r="A34" s="70" t="s">
        <v>477</v>
      </c>
    </row>
    <row r="35" spans="1:5" ht="15.6">
      <c r="A35" s="71"/>
    </row>
    <row r="38" spans="1:5" ht="15.6">
      <c r="A38" s="71" t="s">
        <v>476</v>
      </c>
    </row>
    <row r="39" spans="1:5" ht="15.6">
      <c r="A39" s="71"/>
    </row>
    <row r="40" spans="1:5" ht="15.6">
      <c r="A40" s="71"/>
    </row>
    <row r="41" spans="1:5" ht="15.6">
      <c r="A41" s="71"/>
    </row>
    <row r="42" spans="1:5" ht="15.6">
      <c r="A42" s="71"/>
    </row>
    <row r="43" spans="1:5" ht="15.6">
      <c r="A43" s="71" t="s">
        <v>490</v>
      </c>
    </row>
    <row r="44" spans="1:5" ht="15.6">
      <c r="A44" s="76" t="s">
        <v>491</v>
      </c>
      <c r="B44" t="s">
        <v>488</v>
      </c>
    </row>
    <row r="45" spans="1:5" ht="15.6">
      <c r="B45" t="s">
        <v>489</v>
      </c>
      <c r="E45" s="71"/>
    </row>
    <row r="46" spans="1:5" ht="15.6">
      <c r="A46" s="71"/>
      <c r="B46" s="71"/>
    </row>
    <row r="51" spans="1:1" ht="15.6">
      <c r="A51" s="71" t="s">
        <v>492</v>
      </c>
    </row>
    <row r="69" spans="1:1" ht="15.6">
      <c r="A69" s="71" t="s">
        <v>478</v>
      </c>
    </row>
    <row r="70" spans="1:1" ht="15.6">
      <c r="A70" s="72" t="s">
        <v>499</v>
      </c>
    </row>
    <row r="71" spans="1:1" ht="15.6">
      <c r="A71" s="68"/>
    </row>
    <row r="72" spans="1:1" ht="15.6">
      <c r="A72" s="68"/>
    </row>
    <row r="73" spans="1:1" ht="15.6">
      <c r="A73" s="72" t="s">
        <v>500</v>
      </c>
    </row>
    <row r="74" spans="1:1" ht="15.6">
      <c r="A74" s="68"/>
    </row>
    <row r="75" spans="1:1" ht="15.6">
      <c r="A75" s="68"/>
    </row>
    <row r="76" spans="1:1" ht="15.6">
      <c r="A76" s="72" t="s">
        <v>479</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F5CF8-3C46-4872-A72C-213A1C83574E}">
  <dimension ref="A1:I21"/>
  <sheetViews>
    <sheetView workbookViewId="0">
      <selection activeCell="A6" sqref="A6"/>
    </sheetView>
  </sheetViews>
  <sheetFormatPr defaultRowHeight="13.2"/>
  <cols>
    <col min="2" max="2" width="11.109375" customWidth="1"/>
    <col min="5" max="5" width="14.33203125" bestFit="1" customWidth="1"/>
  </cols>
  <sheetData>
    <row r="1" spans="1:9">
      <c r="A1" s="67" t="s">
        <v>495</v>
      </c>
      <c r="B1" s="67"/>
      <c r="C1" s="67"/>
      <c r="D1" s="67"/>
      <c r="E1" s="67"/>
    </row>
    <row r="2" spans="1:9">
      <c r="A2" t="s">
        <v>493</v>
      </c>
      <c r="B2" s="67"/>
      <c r="C2" s="67"/>
      <c r="D2" s="67"/>
      <c r="E2" s="67"/>
    </row>
    <row r="3" spans="1:9">
      <c r="A3" s="67" t="s">
        <v>469</v>
      </c>
    </row>
    <row r="4" spans="1:9">
      <c r="A4" t="s">
        <v>494</v>
      </c>
    </row>
    <row r="5" spans="1:9">
      <c r="A5" t="s">
        <v>496</v>
      </c>
    </row>
    <row r="6" spans="1:9">
      <c r="A6" s="67"/>
      <c r="B6" s="67"/>
    </row>
    <row r="7" spans="1:9">
      <c r="A7" s="67"/>
      <c r="B7" s="67"/>
    </row>
    <row r="8" spans="1:9">
      <c r="A8" s="67"/>
      <c r="B8" s="67"/>
    </row>
    <row r="9" spans="1:9">
      <c r="A9" s="67"/>
      <c r="B9" s="67"/>
    </row>
    <row r="10" spans="1:9">
      <c r="A10" s="67"/>
      <c r="B10" s="67"/>
    </row>
    <row r="15" spans="1:9">
      <c r="G15" s="67"/>
      <c r="H15" s="67"/>
      <c r="I15" s="67"/>
    </row>
    <row r="16" spans="1:9">
      <c r="B16" s="42" t="s">
        <v>497</v>
      </c>
      <c r="C16" s="42" t="s">
        <v>532</v>
      </c>
      <c r="D16" s="42" t="s">
        <v>531</v>
      </c>
      <c r="E16" s="42" t="s">
        <v>470</v>
      </c>
      <c r="G16" s="67"/>
      <c r="H16" s="67"/>
      <c r="I16" s="67"/>
    </row>
    <row r="17" spans="2:9">
      <c r="B17" s="42" t="s">
        <v>10</v>
      </c>
      <c r="C17" s="77">
        <v>0.27027027027027029</v>
      </c>
      <c r="D17" s="77">
        <v>0</v>
      </c>
      <c r="E17" s="42">
        <v>11</v>
      </c>
      <c r="G17" s="67"/>
      <c r="H17" s="67"/>
      <c r="I17" s="67"/>
    </row>
    <row r="18" spans="2:9">
      <c r="B18" s="42" t="s">
        <v>11</v>
      </c>
      <c r="C18" s="77">
        <v>0.90090090090090091</v>
      </c>
      <c r="D18" s="77">
        <v>0.18018018018018017</v>
      </c>
      <c r="E18" s="42">
        <v>20</v>
      </c>
      <c r="G18" s="67"/>
      <c r="H18" s="67"/>
      <c r="I18" s="67"/>
    </row>
    <row r="19" spans="2:9">
      <c r="B19" s="42" t="s">
        <v>12</v>
      </c>
      <c r="C19" s="77">
        <v>0</v>
      </c>
      <c r="D19" s="77">
        <v>0.40540540540540543</v>
      </c>
      <c r="E19" s="42">
        <v>10</v>
      </c>
      <c r="G19" s="67"/>
      <c r="H19" s="67"/>
      <c r="I19" s="67"/>
    </row>
    <row r="20" spans="2:9">
      <c r="B20" s="42" t="s">
        <v>13</v>
      </c>
      <c r="C20" s="77">
        <v>0.54054054054054057</v>
      </c>
      <c r="D20" s="77">
        <v>0.54054054054054057</v>
      </c>
      <c r="E20" s="42">
        <v>13</v>
      </c>
      <c r="G20" s="67"/>
      <c r="H20" s="67"/>
      <c r="I20" s="67"/>
    </row>
    <row r="21" spans="2:9">
      <c r="G21" s="67"/>
      <c r="H21" s="67"/>
      <c r="I21" s="67"/>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31CC-F734-418C-B05E-BBC14382224C}">
  <dimension ref="A1:C23"/>
  <sheetViews>
    <sheetView workbookViewId="0">
      <selection activeCell="A16" sqref="A16"/>
    </sheetView>
  </sheetViews>
  <sheetFormatPr defaultRowHeight="13.2"/>
  <cols>
    <col min="3" max="3" width="11.88671875" bestFit="1" customWidth="1"/>
  </cols>
  <sheetData>
    <row r="1" spans="1:3">
      <c r="A1" s="65" t="s">
        <v>463</v>
      </c>
      <c r="B1" s="65"/>
      <c r="C1" s="65"/>
    </row>
    <row r="2" spans="1:3">
      <c r="A2" t="s">
        <v>466</v>
      </c>
      <c r="C2" s="65"/>
    </row>
    <row r="3" spans="1:3">
      <c r="A3" t="s">
        <v>467</v>
      </c>
      <c r="B3" s="65"/>
      <c r="C3" s="65"/>
    </row>
    <row r="4" spans="1:3">
      <c r="A4" t="s">
        <v>509</v>
      </c>
      <c r="B4" s="65"/>
      <c r="C4" s="65"/>
    </row>
    <row r="5" spans="1:3" s="67" customFormat="1">
      <c r="A5" s="67" t="s">
        <v>510</v>
      </c>
    </row>
    <row r="6" spans="1:3" s="67" customFormat="1"/>
    <row r="7" spans="1:3" s="67" customFormat="1">
      <c r="A7" s="67" t="s">
        <v>511</v>
      </c>
    </row>
    <row r="8" spans="1:3">
      <c r="A8" t="s">
        <v>515</v>
      </c>
      <c r="C8" s="65"/>
    </row>
    <row r="9" spans="1:3">
      <c r="A9" s="65" t="s">
        <v>512</v>
      </c>
      <c r="B9" s="65"/>
    </row>
    <row r="10" spans="1:3">
      <c r="A10" s="65">
        <v>770</v>
      </c>
      <c r="B10" s="65" t="s">
        <v>464</v>
      </c>
    </row>
    <row r="11" spans="1:3">
      <c r="A11" t="s">
        <v>513</v>
      </c>
    </row>
    <row r="12" spans="1:3">
      <c r="A12" s="65"/>
    </row>
    <row r="14" spans="1:3">
      <c r="A14" t="s">
        <v>508</v>
      </c>
    </row>
    <row r="15" spans="1:3">
      <c r="A15" t="s">
        <v>468</v>
      </c>
    </row>
    <row r="17" spans="1:3">
      <c r="A17" s="65" t="s">
        <v>465</v>
      </c>
      <c r="B17" s="65"/>
      <c r="C17" s="65"/>
    </row>
    <row r="18" spans="1:3">
      <c r="A18" s="65" t="s">
        <v>43</v>
      </c>
      <c r="B18" s="65" t="s">
        <v>44</v>
      </c>
      <c r="C18" s="65" t="s">
        <v>514</v>
      </c>
    </row>
    <row r="19" spans="1:3">
      <c r="A19" s="65">
        <v>0</v>
      </c>
      <c r="B19" s="65">
        <v>0</v>
      </c>
      <c r="C19" s="66">
        <v>10.26053564506487</v>
      </c>
    </row>
    <row r="20" spans="1:3">
      <c r="A20" s="65">
        <v>0</v>
      </c>
      <c r="B20" s="65">
        <v>0.5</v>
      </c>
      <c r="C20" s="66">
        <v>10.259994228574058</v>
      </c>
    </row>
    <row r="21" spans="1:3">
      <c r="A21" s="65">
        <v>0</v>
      </c>
      <c r="B21" s="65">
        <v>1</v>
      </c>
      <c r="C21" s="66">
        <v>10.259598085285644</v>
      </c>
    </row>
    <row r="22" spans="1:3">
      <c r="A22" s="65">
        <v>0.5</v>
      </c>
      <c r="B22" s="65">
        <v>0</v>
      </c>
      <c r="C22" s="66">
        <v>10.260313143994427</v>
      </c>
    </row>
    <row r="23" spans="1:3">
      <c r="A23" s="65">
        <v>0.5</v>
      </c>
      <c r="B23" s="65">
        <v>0.5</v>
      </c>
      <c r="C23" s="66">
        <v>10.259691396720473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8B63-A1DB-4451-98D6-2E3E4B6D5173}">
  <dimension ref="A1:H32"/>
  <sheetViews>
    <sheetView workbookViewId="0">
      <selection activeCell="A10" sqref="A10"/>
    </sheetView>
  </sheetViews>
  <sheetFormatPr defaultRowHeight="13.2"/>
  <sheetData>
    <row r="1" spans="1:1">
      <c r="A1" t="s">
        <v>502</v>
      </c>
    </row>
    <row r="2" spans="1:1">
      <c r="A2" t="s">
        <v>501</v>
      </c>
    </row>
    <row r="3" spans="1:1">
      <c r="A3" t="s">
        <v>503</v>
      </c>
    </row>
    <row r="4" spans="1:1">
      <c r="A4" t="s">
        <v>520</v>
      </c>
    </row>
    <row r="5" spans="1:1">
      <c r="A5" t="s">
        <v>524</v>
      </c>
    </row>
    <row r="6" spans="1:1">
      <c r="A6" t="s">
        <v>521</v>
      </c>
    </row>
    <row r="7" spans="1:1">
      <c r="A7" t="s">
        <v>504</v>
      </c>
    </row>
    <row r="8" spans="1:1">
      <c r="A8" s="67" t="s">
        <v>498</v>
      </c>
    </row>
    <row r="9" spans="1:1">
      <c r="A9" t="s">
        <v>505</v>
      </c>
    </row>
    <row r="12" spans="1:1">
      <c r="A12" t="s">
        <v>517</v>
      </c>
    </row>
    <row r="18" spans="1:8">
      <c r="A18" t="s">
        <v>518</v>
      </c>
      <c r="G18">
        <v>2</v>
      </c>
      <c r="H18">
        <v>1.9</v>
      </c>
    </row>
    <row r="19" spans="1:8">
      <c r="G19">
        <v>0</v>
      </c>
      <c r="H19">
        <v>400</v>
      </c>
    </row>
    <row r="30" spans="1:8">
      <c r="A30" t="s">
        <v>519</v>
      </c>
    </row>
    <row r="31" spans="1:8">
      <c r="A31" t="s">
        <v>523</v>
      </c>
    </row>
    <row r="32" spans="1:8">
      <c r="A32" t="s">
        <v>522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5C5A-7723-4346-838A-96AB785A8F26}">
  <dimension ref="A1:H18"/>
  <sheetViews>
    <sheetView workbookViewId="0">
      <selection activeCell="A10" sqref="A10"/>
    </sheetView>
  </sheetViews>
  <sheetFormatPr defaultRowHeight="13.2"/>
  <cols>
    <col min="1" max="16384" width="8.88671875" style="67"/>
  </cols>
  <sheetData>
    <row r="1" spans="1:1">
      <c r="A1" s="67" t="s">
        <v>525</v>
      </c>
    </row>
    <row r="2" spans="1:1">
      <c r="A2" s="67" t="s">
        <v>527</v>
      </c>
    </row>
    <row r="3" spans="1:1">
      <c r="A3" s="67" t="s">
        <v>526</v>
      </c>
    </row>
    <row r="4" spans="1:1">
      <c r="A4" s="67" t="s">
        <v>528</v>
      </c>
    </row>
    <row r="5" spans="1:1">
      <c r="A5" s="67" t="s">
        <v>529</v>
      </c>
    </row>
    <row r="6" spans="1:1">
      <c r="A6" s="67" t="s">
        <v>516</v>
      </c>
    </row>
    <row r="7" spans="1:1">
      <c r="A7" s="67" t="s">
        <v>530</v>
      </c>
    </row>
    <row r="8" spans="1:1">
      <c r="A8" s="67" t="s">
        <v>498</v>
      </c>
    </row>
    <row r="9" spans="1:1">
      <c r="A9" s="67" t="s">
        <v>505</v>
      </c>
    </row>
    <row r="12" spans="1:1">
      <c r="A12" s="67" t="s">
        <v>517</v>
      </c>
    </row>
    <row r="18" spans="1:8">
      <c r="A18" s="67" t="s">
        <v>518</v>
      </c>
      <c r="G18" s="67">
        <v>3</v>
      </c>
      <c r="H18" s="67">
        <v>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17"/>
  <sheetViews>
    <sheetView workbookViewId="0">
      <selection activeCell="A3" sqref="A3"/>
    </sheetView>
  </sheetViews>
  <sheetFormatPr defaultRowHeight="13.2"/>
  <sheetData>
    <row r="1" spans="1:12">
      <c r="A1" t="s">
        <v>362</v>
      </c>
    </row>
    <row r="2" spans="1:12">
      <c r="A2" s="1" t="s">
        <v>33</v>
      </c>
    </row>
    <row r="4" spans="1:12">
      <c r="A4" t="s">
        <v>363</v>
      </c>
    </row>
    <row r="5" spans="1:12">
      <c r="A5" t="s">
        <v>364</v>
      </c>
    </row>
    <row r="6" spans="1:12">
      <c r="A6" t="s">
        <v>365</v>
      </c>
    </row>
    <row r="8" spans="1:12">
      <c r="D8" s="1" t="s">
        <v>34</v>
      </c>
    </row>
    <row r="9" spans="1:12">
      <c r="D9" s="1" t="s">
        <v>10</v>
      </c>
      <c r="E9" s="1" t="s">
        <v>11</v>
      </c>
      <c r="F9" s="1" t="s">
        <v>12</v>
      </c>
      <c r="G9" s="1" t="s">
        <v>10</v>
      </c>
      <c r="H9" s="1" t="s">
        <v>11</v>
      </c>
      <c r="I9" s="1" t="s">
        <v>12</v>
      </c>
    </row>
    <row r="10" spans="1:12">
      <c r="B10" s="1" t="s">
        <v>35</v>
      </c>
      <c r="D10" s="1">
        <v>100</v>
      </c>
      <c r="E10" s="1">
        <v>120</v>
      </c>
      <c r="F10" s="1">
        <v>150</v>
      </c>
    </row>
    <row r="11" spans="1:12">
      <c r="B11" s="1" t="s">
        <v>36</v>
      </c>
      <c r="D11" s="1">
        <v>600</v>
      </c>
      <c r="E11" s="1">
        <v>400</v>
      </c>
      <c r="F11" s="1">
        <v>250</v>
      </c>
    </row>
    <row r="16" spans="1:12">
      <c r="B16" s="1" t="s">
        <v>37</v>
      </c>
      <c r="G16" s="1">
        <v>5</v>
      </c>
      <c r="H16" s="1">
        <v>3</v>
      </c>
      <c r="I16" s="1">
        <v>2</v>
      </c>
      <c r="L16" s="1">
        <v>500</v>
      </c>
    </row>
    <row r="17" spans="2:12">
      <c r="B17" s="1" t="s">
        <v>38</v>
      </c>
      <c r="G17" s="1">
        <v>4</v>
      </c>
      <c r="H17" s="1">
        <v>2</v>
      </c>
      <c r="I17" s="1">
        <v>5</v>
      </c>
      <c r="L17" s="1">
        <v>600</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38DB-D571-4DAF-9DEC-28E2E63602C8}">
  <dimension ref="A1:A12"/>
  <sheetViews>
    <sheetView zoomScale="205" zoomScaleNormal="205" workbookViewId="0">
      <selection activeCell="A7" sqref="A7"/>
    </sheetView>
  </sheetViews>
  <sheetFormatPr defaultRowHeight="13.2"/>
  <sheetData>
    <row r="1" spans="1:1">
      <c r="A1" t="s">
        <v>284</v>
      </c>
    </row>
    <row r="3" spans="1:1">
      <c r="A3" t="s">
        <v>285</v>
      </c>
    </row>
    <row r="4" spans="1:1">
      <c r="A4" t="s">
        <v>286</v>
      </c>
    </row>
    <row r="5" spans="1:1">
      <c r="A5" t="s">
        <v>287</v>
      </c>
    </row>
    <row r="6" spans="1:1">
      <c r="A6" t="s">
        <v>451</v>
      </c>
    </row>
    <row r="8" spans="1:1">
      <c r="A8" t="s">
        <v>288</v>
      </c>
    </row>
    <row r="9" spans="1:1">
      <c r="A9" t="s">
        <v>360</v>
      </c>
    </row>
    <row r="10" spans="1:1">
      <c r="A10" t="s">
        <v>289</v>
      </c>
    </row>
    <row r="11" spans="1:1">
      <c r="A11" t="s">
        <v>290</v>
      </c>
    </row>
    <row r="12" spans="1:1">
      <c r="A12"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F19C-7098-477A-9789-A5B0045C8D0E}">
  <dimension ref="A1:A21"/>
  <sheetViews>
    <sheetView zoomScale="130" zoomScaleNormal="130" workbookViewId="0">
      <selection activeCell="A6" sqref="A6"/>
    </sheetView>
  </sheetViews>
  <sheetFormatPr defaultRowHeight="13.2"/>
  <sheetData>
    <row r="1" spans="1:1">
      <c r="A1" t="s">
        <v>292</v>
      </c>
    </row>
    <row r="2" spans="1:1">
      <c r="A2" t="s">
        <v>293</v>
      </c>
    </row>
    <row r="3" spans="1:1">
      <c r="A3" t="s">
        <v>294</v>
      </c>
    </row>
    <row r="4" spans="1:1">
      <c r="A4" t="s">
        <v>295</v>
      </c>
    </row>
    <row r="5" spans="1:1">
      <c r="A5" t="s">
        <v>359</v>
      </c>
    </row>
    <row r="8" spans="1:1">
      <c r="A8" t="s">
        <v>296</v>
      </c>
    </row>
    <row r="9" spans="1:1">
      <c r="A9" t="s">
        <v>297</v>
      </c>
    </row>
    <row r="10" spans="1:1">
      <c r="A10" t="s">
        <v>298</v>
      </c>
    </row>
    <row r="11" spans="1:1">
      <c r="A11" t="s">
        <v>299</v>
      </c>
    </row>
    <row r="12" spans="1:1">
      <c r="A12" t="s">
        <v>300</v>
      </c>
    </row>
    <row r="14" spans="1:1">
      <c r="A14" t="s">
        <v>358</v>
      </c>
    </row>
    <row r="15" spans="1:1">
      <c r="A15" t="s">
        <v>301</v>
      </c>
    </row>
    <row r="16" spans="1:1">
      <c r="A16" t="s">
        <v>302</v>
      </c>
    </row>
    <row r="17" spans="1:1">
      <c r="A17" t="s">
        <v>303</v>
      </c>
    </row>
    <row r="19" spans="1:1">
      <c r="A19" t="s">
        <v>304</v>
      </c>
    </row>
    <row r="20" spans="1:1">
      <c r="A20" t="s">
        <v>305</v>
      </c>
    </row>
    <row r="21" spans="1:1">
      <c r="A21" t="s">
        <v>306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3"/>
  <sheetViews>
    <sheetView zoomScale="205" zoomScaleNormal="205" workbookViewId="0">
      <selection activeCell="A14" sqref="A14"/>
    </sheetView>
  </sheetViews>
  <sheetFormatPr defaultRowHeight="13.2"/>
  <sheetData>
    <row r="1" spans="1:2">
      <c r="A1" t="s">
        <v>271</v>
      </c>
    </row>
    <row r="2" spans="1:2">
      <c r="A2" t="s">
        <v>272</v>
      </c>
    </row>
    <row r="3" spans="1:2">
      <c r="A3" t="s">
        <v>275</v>
      </c>
    </row>
    <row r="4" spans="1:2">
      <c r="A4" t="s">
        <v>273</v>
      </c>
    </row>
    <row r="5" spans="1:2">
      <c r="B5" t="s">
        <v>274</v>
      </c>
    </row>
    <row r="6" spans="1:2">
      <c r="A6" t="s">
        <v>276</v>
      </c>
    </row>
    <row r="7" spans="1:2">
      <c r="A7" t="s">
        <v>277</v>
      </c>
    </row>
    <row r="8" spans="1:2">
      <c r="A8" t="s">
        <v>278</v>
      </c>
    </row>
    <row r="9" spans="1:2">
      <c r="A9" t="s">
        <v>279</v>
      </c>
    </row>
    <row r="10" spans="1:2">
      <c r="A10" t="s">
        <v>280</v>
      </c>
    </row>
    <row r="11" spans="1:2">
      <c r="A11" t="s">
        <v>281</v>
      </c>
    </row>
    <row r="13" spans="1:2">
      <c r="A13" t="s">
        <v>361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zoomScaleNormal="100" workbookViewId="0">
      <selection activeCell="F11" sqref="F11"/>
    </sheetView>
  </sheetViews>
  <sheetFormatPr defaultRowHeight="13.2"/>
  <sheetData>
    <row r="1" spans="1:5">
      <c r="A1" t="s">
        <v>72</v>
      </c>
    </row>
    <row r="2" spans="1:5">
      <c r="A2" s="1" t="s">
        <v>73</v>
      </c>
    </row>
    <row r="3" spans="1:5">
      <c r="A3" s="1" t="s">
        <v>74</v>
      </c>
    </row>
    <row r="4" spans="1:5">
      <c r="A4" s="1" t="s">
        <v>142</v>
      </c>
    </row>
    <row r="5" spans="1:5">
      <c r="A5" s="1" t="s">
        <v>143</v>
      </c>
    </row>
    <row r="6" spans="1:5">
      <c r="A6" s="1" t="s">
        <v>144</v>
      </c>
    </row>
    <row r="7" spans="1:5">
      <c r="A7" s="1" t="s">
        <v>145</v>
      </c>
    </row>
    <row r="8" spans="1:5">
      <c r="A8" s="1" t="s">
        <v>75</v>
      </c>
    </row>
    <row r="9" spans="1:5">
      <c r="A9" s="1" t="s">
        <v>76</v>
      </c>
    </row>
    <row r="10" spans="1:5">
      <c r="A10" s="1" t="s">
        <v>77</v>
      </c>
    </row>
    <row r="12" spans="1:5">
      <c r="A12" s="1"/>
    </row>
    <row r="13" spans="1:5">
      <c r="A13" s="1"/>
    </row>
    <row r="16" spans="1:5">
      <c r="A16" s="1" t="s">
        <v>0</v>
      </c>
      <c r="D16" s="1" t="s">
        <v>79</v>
      </c>
      <c r="E16" s="1" t="s">
        <v>80</v>
      </c>
    </row>
    <row r="17" spans="1:9">
      <c r="D17" s="2"/>
      <c r="E17" s="2"/>
      <c r="H17" t="s">
        <v>160</v>
      </c>
    </row>
    <row r="19" spans="1:9">
      <c r="B19" s="1"/>
      <c r="D19" s="3"/>
      <c r="E19" s="3"/>
    </row>
    <row r="20" spans="1:9">
      <c r="B20" s="1"/>
      <c r="D20" s="4"/>
      <c r="E20" s="4"/>
    </row>
    <row r="21" spans="1:9">
      <c r="B21" s="1"/>
      <c r="D21" s="4"/>
      <c r="E21" s="4"/>
    </row>
    <row r="22" spans="1:9">
      <c r="B22" s="1"/>
      <c r="D22" s="4"/>
      <c r="E22" s="4"/>
    </row>
    <row r="24" spans="1:9">
      <c r="B24" s="1" t="s">
        <v>1</v>
      </c>
    </row>
    <row r="25" spans="1:9">
      <c r="A25" s="1" t="s">
        <v>2</v>
      </c>
      <c r="B25" s="1" t="s">
        <v>78</v>
      </c>
      <c r="D25" s="18">
        <v>3</v>
      </c>
      <c r="E25" s="18">
        <v>2</v>
      </c>
      <c r="F25" s="5"/>
      <c r="I25" t="s">
        <v>150</v>
      </c>
    </row>
    <row r="27" spans="1:9">
      <c r="A27" t="s">
        <v>158</v>
      </c>
    </row>
    <row r="28" spans="1:9">
      <c r="A28" s="1"/>
      <c r="B28" s="1" t="s">
        <v>4</v>
      </c>
      <c r="D28" s="9">
        <v>2</v>
      </c>
      <c r="E28" s="9">
        <v>1</v>
      </c>
      <c r="F28" s="7"/>
      <c r="G28" s="1" t="s">
        <v>5</v>
      </c>
      <c r="H28" s="8">
        <v>100</v>
      </c>
      <c r="I28" s="1" t="s">
        <v>146</v>
      </c>
    </row>
    <row r="29" spans="1:9">
      <c r="B29" s="1" t="s">
        <v>7</v>
      </c>
      <c r="D29" s="9">
        <v>1</v>
      </c>
      <c r="E29" s="9">
        <v>1</v>
      </c>
      <c r="F29" s="7"/>
      <c r="G29" s="1" t="s">
        <v>5</v>
      </c>
      <c r="H29" s="8">
        <v>80</v>
      </c>
      <c r="I29" s="1" t="s">
        <v>146</v>
      </c>
    </row>
    <row r="30" spans="1:9">
      <c r="B30" s="1" t="s">
        <v>81</v>
      </c>
      <c r="D30" s="9">
        <v>1</v>
      </c>
      <c r="E30" s="9">
        <v>0</v>
      </c>
      <c r="F30" s="7"/>
      <c r="G30" s="1" t="s">
        <v>5</v>
      </c>
      <c r="H30" s="8">
        <v>40</v>
      </c>
      <c r="I30" s="1" t="s">
        <v>82</v>
      </c>
    </row>
    <row r="31" spans="1:9">
      <c r="F31" t="s">
        <v>151</v>
      </c>
      <c r="H31" t="s">
        <v>155</v>
      </c>
    </row>
    <row r="32" spans="1:9">
      <c r="F32" t="s">
        <v>152</v>
      </c>
      <c r="H32" t="s">
        <v>157</v>
      </c>
    </row>
    <row r="33" spans="6:8">
      <c r="F33" t="s">
        <v>153</v>
      </c>
      <c r="H33" t="s">
        <v>156</v>
      </c>
    </row>
    <row r="34" spans="6:8">
      <c r="F34"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4C3C-8A53-4DE0-A477-AF12B49E91E2}">
  <dimension ref="A1:L34"/>
  <sheetViews>
    <sheetView topLeftCell="A7" zoomScaleNormal="100" workbookViewId="0">
      <selection activeCell="F28" sqref="F28"/>
    </sheetView>
  </sheetViews>
  <sheetFormatPr defaultRowHeight="13.2"/>
  <sheetData>
    <row r="1" spans="1:12">
      <c r="A1" t="s">
        <v>72</v>
      </c>
    </row>
    <row r="2" spans="1:12">
      <c r="A2" s="1" t="s">
        <v>73</v>
      </c>
    </row>
    <row r="3" spans="1:12">
      <c r="A3" s="1" t="s">
        <v>74</v>
      </c>
    </row>
    <row r="4" spans="1:12">
      <c r="A4" s="1" t="s">
        <v>142</v>
      </c>
    </row>
    <row r="5" spans="1:12">
      <c r="A5" s="1" t="s">
        <v>143</v>
      </c>
    </row>
    <row r="6" spans="1:12">
      <c r="A6" s="1" t="s">
        <v>144</v>
      </c>
    </row>
    <row r="7" spans="1:12">
      <c r="A7" s="1" t="s">
        <v>145</v>
      </c>
    </row>
    <row r="8" spans="1:12">
      <c r="A8" s="1" t="s">
        <v>75</v>
      </c>
    </row>
    <row r="9" spans="1:12">
      <c r="A9" s="1" t="s">
        <v>76</v>
      </c>
    </row>
    <row r="10" spans="1:12">
      <c r="A10" s="1" t="s">
        <v>77</v>
      </c>
      <c r="L10" t="s">
        <v>164</v>
      </c>
    </row>
    <row r="12" spans="1:12">
      <c r="A12" s="1"/>
    </row>
    <row r="13" spans="1:12">
      <c r="A13" s="1"/>
    </row>
    <row r="16" spans="1:12">
      <c r="A16" s="1" t="s">
        <v>0</v>
      </c>
      <c r="D16" s="1" t="s">
        <v>79</v>
      </c>
      <c r="E16" s="1" t="s">
        <v>80</v>
      </c>
    </row>
    <row r="17" spans="1:9">
      <c r="D17" s="2"/>
      <c r="E17" s="2"/>
      <c r="H17" t="s">
        <v>160</v>
      </c>
    </row>
    <row r="19" spans="1:9">
      <c r="B19" s="1"/>
      <c r="D19" s="3"/>
      <c r="E19" s="3"/>
    </row>
    <row r="20" spans="1:9">
      <c r="B20" s="1"/>
      <c r="D20" s="4"/>
      <c r="E20" s="4"/>
    </row>
    <row r="21" spans="1:9">
      <c r="B21" s="1"/>
      <c r="D21" s="4"/>
      <c r="E21" s="4"/>
    </row>
    <row r="22" spans="1:9">
      <c r="B22" s="1"/>
      <c r="D22" s="4"/>
      <c r="E22" s="4"/>
    </row>
    <row r="23" spans="1:9">
      <c r="F23">
        <f>D25*D17+E25*E17</f>
        <v>0</v>
      </c>
      <c r="G23" t="s">
        <v>533</v>
      </c>
    </row>
    <row r="24" spans="1:9">
      <c r="B24" s="1" t="s">
        <v>1</v>
      </c>
    </row>
    <row r="25" spans="1:9">
      <c r="A25" s="1" t="s">
        <v>2</v>
      </c>
      <c r="B25" s="1" t="s">
        <v>78</v>
      </c>
      <c r="D25" s="18">
        <v>3</v>
      </c>
      <c r="E25" s="18">
        <v>2</v>
      </c>
      <c r="F25" s="5">
        <f>SUMPRODUCT($D$17:$E$17,D25:E25)</f>
        <v>0</v>
      </c>
      <c r="I25" t="s">
        <v>150</v>
      </c>
    </row>
    <row r="27" spans="1:9">
      <c r="A27" t="s">
        <v>158</v>
      </c>
    </row>
    <row r="28" spans="1:9">
      <c r="A28" s="1"/>
      <c r="B28" s="1" t="s">
        <v>4</v>
      </c>
      <c r="D28" s="9">
        <v>2</v>
      </c>
      <c r="E28" s="9">
        <v>1</v>
      </c>
      <c r="F28" s="7">
        <f>SUMPRODUCT($D$17:$E$17,D28:E28)</f>
        <v>0</v>
      </c>
      <c r="G28" s="1" t="s">
        <v>5</v>
      </c>
      <c r="H28" s="8">
        <v>100</v>
      </c>
      <c r="I28" s="1" t="s">
        <v>146</v>
      </c>
    </row>
    <row r="29" spans="1:9">
      <c r="B29" s="1" t="s">
        <v>7</v>
      </c>
      <c r="D29" s="9">
        <v>1</v>
      </c>
      <c r="E29" s="9">
        <v>1</v>
      </c>
      <c r="F29" s="7">
        <f t="shared" ref="F29:F30" si="0">SUMPRODUCT($D$17:$E$17,D29:E29)</f>
        <v>0</v>
      </c>
      <c r="G29" s="1" t="s">
        <v>5</v>
      </c>
      <c r="H29" s="8">
        <v>80</v>
      </c>
      <c r="I29" s="1" t="s">
        <v>146</v>
      </c>
    </row>
    <row r="30" spans="1:9">
      <c r="B30" s="1" t="s">
        <v>81</v>
      </c>
      <c r="D30" s="9">
        <v>1</v>
      </c>
      <c r="E30" s="9">
        <v>0</v>
      </c>
      <c r="F30" s="7">
        <f t="shared" si="0"/>
        <v>0</v>
      </c>
      <c r="G30" s="1" t="s">
        <v>5</v>
      </c>
      <c r="H30" s="8">
        <v>40</v>
      </c>
      <c r="I30" s="1" t="s">
        <v>82</v>
      </c>
    </row>
    <row r="31" spans="1:9">
      <c r="F31" t="s">
        <v>151</v>
      </c>
      <c r="H31" t="s">
        <v>155</v>
      </c>
    </row>
    <row r="32" spans="1:9">
      <c r="F32" t="s">
        <v>152</v>
      </c>
      <c r="H32" t="s">
        <v>157</v>
      </c>
    </row>
    <row r="33" spans="6:8">
      <c r="F33" t="s">
        <v>153</v>
      </c>
      <c r="H33" t="s">
        <v>156</v>
      </c>
    </row>
    <row r="34" spans="6:8">
      <c r="F34" t="s">
        <v>154</v>
      </c>
    </row>
  </sheetData>
  <sheetProtection selectLockedCells="1" selectUnlockedCells="1"/>
  <pageMargins left="0.75" right="0.75" top="1" bottom="1" header="0.51180555555555551" footer="0.51180555555555551"/>
  <pageSetup firstPageNumber="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6"/>
  <sheetViews>
    <sheetView zoomScale="80" zoomScaleNormal="80" workbookViewId="0">
      <selection activeCell="G1" sqref="G1"/>
    </sheetView>
  </sheetViews>
  <sheetFormatPr defaultRowHeight="13.2"/>
  <sheetData>
    <row r="1" spans="1:5">
      <c r="A1" t="s">
        <v>237</v>
      </c>
    </row>
    <row r="2" spans="1:5">
      <c r="A2" t="s">
        <v>238</v>
      </c>
    </row>
    <row r="3" spans="1:5">
      <c r="A3" t="s">
        <v>239</v>
      </c>
    </row>
    <row r="4" spans="1:5">
      <c r="A4" t="s">
        <v>240</v>
      </c>
    </row>
    <row r="5" spans="1:5">
      <c r="A5" t="s">
        <v>241</v>
      </c>
    </row>
    <row r="6" spans="1:5">
      <c r="B6" t="s">
        <v>242</v>
      </c>
    </row>
    <row r="7" spans="1:5">
      <c r="B7" t="s">
        <v>265</v>
      </c>
    </row>
    <row r="8" spans="1:5">
      <c r="C8" t="s">
        <v>266</v>
      </c>
    </row>
    <row r="9" spans="1:5">
      <c r="B9" t="s">
        <v>267</v>
      </c>
    </row>
    <row r="10" spans="1:5">
      <c r="B10" t="s">
        <v>269</v>
      </c>
    </row>
    <row r="12" spans="1:5">
      <c r="A12" t="s">
        <v>243</v>
      </c>
    </row>
    <row r="13" spans="1:5">
      <c r="B13" t="s">
        <v>247</v>
      </c>
      <c r="E13" t="s">
        <v>248</v>
      </c>
    </row>
    <row r="14" spans="1:5">
      <c r="B14" t="s">
        <v>245</v>
      </c>
      <c r="E14" t="s">
        <v>246</v>
      </c>
    </row>
    <row r="15" spans="1:5">
      <c r="B15" t="s">
        <v>244</v>
      </c>
      <c r="E15" t="s">
        <v>249</v>
      </c>
    </row>
    <row r="17" spans="1:8">
      <c r="A17" t="s">
        <v>250</v>
      </c>
    </row>
    <row r="18" spans="1:8">
      <c r="D18" t="s">
        <v>254</v>
      </c>
      <c r="E18" t="s">
        <v>251</v>
      </c>
      <c r="H18" t="s">
        <v>252</v>
      </c>
    </row>
    <row r="19" spans="1:8">
      <c r="B19" t="s">
        <v>253</v>
      </c>
    </row>
    <row r="20" spans="1:8">
      <c r="D20" t="s">
        <v>254</v>
      </c>
      <c r="E20" t="s">
        <v>255</v>
      </c>
    </row>
    <row r="21" spans="1:8">
      <c r="B21" t="s">
        <v>256</v>
      </c>
    </row>
    <row r="22" spans="1:8">
      <c r="D22" t="s">
        <v>257</v>
      </c>
      <c r="E22" t="s">
        <v>258</v>
      </c>
    </row>
    <row r="23" spans="1:8">
      <c r="B23" t="s">
        <v>259</v>
      </c>
    </row>
    <row r="24" spans="1:8">
      <c r="C24" t="s">
        <v>268</v>
      </c>
    </row>
    <row r="25" spans="1:8">
      <c r="C25" t="s">
        <v>270</v>
      </c>
    </row>
    <row r="27" spans="1:8">
      <c r="A27" t="s">
        <v>260</v>
      </c>
    </row>
    <row r="29" spans="1:8">
      <c r="A29" t="s">
        <v>261</v>
      </c>
    </row>
    <row r="30" spans="1:8">
      <c r="A30" t="s">
        <v>262</v>
      </c>
    </row>
    <row r="31" spans="1:8">
      <c r="C31" s="35">
        <v>10</v>
      </c>
      <c r="D31" s="35">
        <v>16</v>
      </c>
      <c r="F31" t="s">
        <v>263</v>
      </c>
    </row>
    <row r="32" spans="1:8">
      <c r="C32">
        <v>3</v>
      </c>
      <c r="D32">
        <v>1</v>
      </c>
      <c r="F32">
        <f>SUMPRODUCT(C31:D31,C32:D32)</f>
        <v>46</v>
      </c>
    </row>
    <row r="34" spans="3:7">
      <c r="C34" s="35">
        <v>10</v>
      </c>
      <c r="D34" s="35">
        <v>16</v>
      </c>
      <c r="E34" s="35">
        <v>7</v>
      </c>
      <c r="G34" t="s">
        <v>264</v>
      </c>
    </row>
    <row r="35" spans="3:7">
      <c r="C35">
        <v>3</v>
      </c>
      <c r="D35">
        <v>1</v>
      </c>
      <c r="E35">
        <v>2</v>
      </c>
      <c r="G35">
        <f>SUMPRODUCT(C34:E34,C35:E35)</f>
        <v>60</v>
      </c>
    </row>
    <row r="36" spans="3:7">
      <c r="G36"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Pledge</vt:lpstr>
      <vt:lpstr>ExcelTips</vt:lpstr>
      <vt:lpstr>Furniture</vt:lpstr>
      <vt:lpstr>Unit_Intro</vt:lpstr>
      <vt:lpstr>FurnitureRecap</vt:lpstr>
      <vt:lpstr>Solver_AddIn</vt:lpstr>
      <vt:lpstr>housing</vt:lpstr>
      <vt:lpstr>housingFormulas</vt:lpstr>
      <vt:lpstr>sumproduct_notes</vt:lpstr>
      <vt:lpstr>mosquito</vt:lpstr>
      <vt:lpstr>ModelingCycle</vt:lpstr>
      <vt:lpstr>investment</vt:lpstr>
      <vt:lpstr>investment2</vt:lpstr>
      <vt:lpstr>FourPeople</vt:lpstr>
      <vt:lpstr>scheduling1</vt:lpstr>
      <vt:lpstr>scheduling2</vt:lpstr>
      <vt:lpstr>mosquito2</vt:lpstr>
      <vt:lpstr>blankgraphs</vt:lpstr>
      <vt:lpstr>FundamentalTheorem</vt:lpstr>
      <vt:lpstr>housing_2</vt:lpstr>
      <vt:lpstr>housing_3</vt:lpstr>
      <vt:lpstr>mosquito_2</vt:lpstr>
      <vt:lpstr>collegediet</vt:lpstr>
      <vt:lpstr>housing_4</vt:lpstr>
      <vt:lpstr>Summary</vt:lpstr>
      <vt:lpstr>VariousDiagrams</vt:lpstr>
      <vt:lpstr>PickSoftware0</vt:lpstr>
      <vt:lpstr>PickSoftware1</vt:lpstr>
      <vt:lpstr>PickSoftware2</vt:lpstr>
      <vt:lpstr>PickSoftware3</vt:lpstr>
      <vt:lpstr>MinCostNetworkFlow</vt:lpstr>
      <vt:lpstr>Airport</vt:lpstr>
      <vt:lpstr>shotspotter</vt:lpstr>
      <vt:lpstr>CarManufacturing</vt:lpstr>
      <vt:lpstr>ElectricPower</vt:lpstr>
      <vt:lpstr>Ignore_pricing_production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Ross</dc:creator>
  <cp:lastModifiedBy>Andrew Ross</cp:lastModifiedBy>
  <cp:lastPrinted>2015-10-19T16:34:29Z</cp:lastPrinted>
  <dcterms:created xsi:type="dcterms:W3CDTF">2015-08-12T19:20:47Z</dcterms:created>
  <dcterms:modified xsi:type="dcterms:W3CDTF">2023-09-06T15:54:16Z</dcterms:modified>
</cp:coreProperties>
</file>